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srvfile\Souteze\VS\7900B - Litomyšl - rekonstrukce ZUŠ\6. Vysvětlení ZD\2\"/>
    </mc:Choice>
  </mc:AlternateContent>
  <xr:revisionPtr revIDLastSave="0" documentId="8_{0C6F8DA1-5533-4CB6-B46C-549F4CA3095A}" xr6:coauthVersionLast="47" xr6:coauthVersionMax="47" xr10:uidLastSave="{00000000-0000-0000-0000-000000000000}"/>
  <bookViews>
    <workbookView xWindow="0" yWindow="0" windowWidth="14400" windowHeight="15600" firstSheet="9" activeTab="9" xr2:uid="{00000000-000D-0000-FFFF-FFFF00000000}"/>
  </bookViews>
  <sheets>
    <sheet name="Rekapitulace stavby" sheetId="1" r:id="rId1"/>
    <sheet name="SO.01 -01 -  Elektroinsta..." sheetId="2" r:id="rId2"/>
    <sheet name="SO.01 -01A - Rozvaděč RE" sheetId="3" r:id="rId3"/>
    <sheet name="SO.01 -01B - Rozvaděč RH" sheetId="4" r:id="rId4"/>
    <sheet name="SO.01 -01C - Rozvaděč RP1" sheetId="5" r:id="rId5"/>
    <sheet name="SO.01 -01D - Rozvaděč RP2" sheetId="6" r:id="rId6"/>
    <sheet name="SO.01 -02 - Hromosvod (LPS)" sheetId="7" r:id="rId7"/>
    <sheet name="SO.01 -03 - Vzduchotechnika" sheetId="8" r:id="rId8"/>
    <sheet name="SO.01 -04 - Vytápění" sheetId="9" r:id="rId9"/>
    <sheet name="SO.01 -05 - Stavební úpra..." sheetId="10" r:id="rId10"/>
    <sheet name="SO.01 -06 - Vnitřní kanal..." sheetId="11" r:id="rId11"/>
    <sheet name="SO.01 -07 - VRN" sheetId="12" r:id="rId12"/>
    <sheet name="SO.02 -01 - Osobní výtah" sheetId="13" r:id="rId13"/>
    <sheet name="SO.03 -01 - Elektroinstalace" sheetId="14" r:id="rId14"/>
    <sheet name="SO.03 -02 - Vytápění tříd..." sheetId="15" r:id="rId15"/>
    <sheet name="SO.03 -03 - Stavební úpra..." sheetId="16" r:id="rId16"/>
    <sheet name="SO.03 -04 - Slaboproud + ..." sheetId="17" r:id="rId17"/>
    <sheet name="SO.04 -01 - Plynovodní př..." sheetId="18" r:id="rId18"/>
  </sheets>
  <definedNames>
    <definedName name="_xlnm._FilterDatabase" localSheetId="1" hidden="1">'SO.01 -01 -  Elektroinsta...'!$C$123:$K$255</definedName>
    <definedName name="_xlnm._FilterDatabase" localSheetId="2" hidden="1">'SO.01 -01A - Rozvaděč RE'!$C$127:$K$142</definedName>
    <definedName name="_xlnm._FilterDatabase" localSheetId="3" hidden="1">'SO.01 -01B - Rozvaděč RH'!$C$127:$K$176</definedName>
    <definedName name="_xlnm._FilterDatabase" localSheetId="4" hidden="1">'SO.01 -01C - Rozvaděč RP1'!$C$127:$K$162</definedName>
    <definedName name="_xlnm._FilterDatabase" localSheetId="5" hidden="1">'SO.01 -01D - Rozvaděč RP2'!$C$126:$K$164</definedName>
    <definedName name="_xlnm._FilterDatabase" localSheetId="6" hidden="1">'SO.01 -02 - Hromosvod (LPS)'!$C$123:$K$183</definedName>
    <definedName name="_xlnm._FilterDatabase" localSheetId="7" hidden="1">'SO.01 -03 - Vzduchotechnika'!$C$126:$K$232</definedName>
    <definedName name="_xlnm._FilterDatabase" localSheetId="8" hidden="1">'SO.01 -04 - Vytápění'!$C$129:$K$348</definedName>
    <definedName name="_xlnm._FilterDatabase" localSheetId="9" hidden="1">'SO.01 -05 - Stavební úpra...'!$C$145:$K$1505</definedName>
    <definedName name="_xlnm._FilterDatabase" localSheetId="10" hidden="1">'SO.01 -06 - Vnitřní kanal...'!$C$129:$K$351</definedName>
    <definedName name="_xlnm._FilterDatabase" localSheetId="11" hidden="1">'SO.01 -07 - VRN'!$C$127:$K$196</definedName>
    <definedName name="_xlnm._FilterDatabase" localSheetId="12" hidden="1">'SO.02 -01 - Osobní výtah'!$C$119:$K$122</definedName>
    <definedName name="_xlnm._FilterDatabase" localSheetId="13" hidden="1">'SO.03 -01 - Elektroinstalace'!$C$122:$K$174</definedName>
    <definedName name="_xlnm._FilterDatabase" localSheetId="14" hidden="1">'SO.03 -02 - Vytápění tříd...'!$C$124:$K$188</definedName>
    <definedName name="_xlnm._FilterDatabase" localSheetId="15" hidden="1">'SO.03 -03 - Stavební úpra...'!$C$131:$K$285</definedName>
    <definedName name="_xlnm._FilterDatabase" localSheetId="16" hidden="1">'SO.03 -04 - Slaboproud + ...'!$C$126:$K$412</definedName>
    <definedName name="_xlnm._FilterDatabase" localSheetId="17" hidden="1">'SO.04 -01 - Plynovodní př...'!$C$126:$K$228</definedName>
    <definedName name="_xlnm.Print_Titles" localSheetId="0">'Rekapitulace stavby'!$92:$92</definedName>
    <definedName name="_xlnm.Print_Titles" localSheetId="1">'SO.01 -01 -  Elektroinsta...'!$123:$123</definedName>
    <definedName name="_xlnm.Print_Titles" localSheetId="2">'SO.01 -01A - Rozvaděč RE'!$127:$127</definedName>
    <definedName name="_xlnm.Print_Titles" localSheetId="3">'SO.01 -01B - Rozvaděč RH'!$127:$127</definedName>
    <definedName name="_xlnm.Print_Titles" localSheetId="4">'SO.01 -01C - Rozvaděč RP1'!$127:$127</definedName>
    <definedName name="_xlnm.Print_Titles" localSheetId="5">'SO.01 -01D - Rozvaděč RP2'!$126:$126</definedName>
    <definedName name="_xlnm.Print_Titles" localSheetId="6">'SO.01 -02 - Hromosvod (LPS)'!$123:$123</definedName>
    <definedName name="_xlnm.Print_Titles" localSheetId="7">'SO.01 -03 - Vzduchotechnika'!$126:$126</definedName>
    <definedName name="_xlnm.Print_Titles" localSheetId="8">'SO.01 -04 - Vytápění'!$129:$129</definedName>
    <definedName name="_xlnm.Print_Titles" localSheetId="9">'SO.01 -05 - Stavební úpra...'!$145:$145</definedName>
    <definedName name="_xlnm.Print_Titles" localSheetId="10">'SO.01 -06 - Vnitřní kanal...'!$129:$129</definedName>
    <definedName name="_xlnm.Print_Titles" localSheetId="11">'SO.01 -07 - VRN'!$127:$127</definedName>
    <definedName name="_xlnm.Print_Titles" localSheetId="12">'SO.02 -01 - Osobní výtah'!$119:$119</definedName>
    <definedName name="_xlnm.Print_Titles" localSheetId="13">'SO.03 -01 - Elektroinstalace'!$122:$122</definedName>
    <definedName name="_xlnm.Print_Titles" localSheetId="14">'SO.03 -02 - Vytápění tříd...'!$124:$124</definedName>
    <definedName name="_xlnm.Print_Titles" localSheetId="15">'SO.03 -03 - Stavební úpra...'!$131:$131</definedName>
    <definedName name="_xlnm.Print_Titles" localSheetId="16">'SO.03 -04 - Slaboproud + ...'!$126:$126</definedName>
    <definedName name="_xlnm.Print_Titles" localSheetId="17">'SO.04 -01 - Plynovodní př...'!$126:$126</definedName>
    <definedName name="_xlnm.Print_Area" localSheetId="0">'Rekapitulace stavby'!$D$4:$AO$76,'Rekapitulace stavby'!$C$82:$AQ$117</definedName>
    <definedName name="_xlnm.Print_Area" localSheetId="1">'SO.01 -01 -  Elektroinsta...'!$C$4:$J$76,'SO.01 -01 -  Elektroinsta...'!$C$82:$J$103,'SO.01 -01 -  Elektroinsta...'!$C$109:$K$255</definedName>
    <definedName name="_xlnm.Print_Area" localSheetId="2">'SO.01 -01A - Rozvaděč RE'!$C$4:$J$76,'SO.01 -01A - Rozvaděč RE'!$C$82:$J$105,'SO.01 -01A - Rozvaděč RE'!$C$111:$K$142</definedName>
    <definedName name="_xlnm.Print_Area" localSheetId="3">'SO.01 -01B - Rozvaděč RH'!$C$4:$J$76,'SO.01 -01B - Rozvaděč RH'!$C$82:$J$105,'SO.01 -01B - Rozvaděč RH'!$C$111:$K$176</definedName>
    <definedName name="_xlnm.Print_Area" localSheetId="4">'SO.01 -01C - Rozvaděč RP1'!$C$4:$J$76,'SO.01 -01C - Rozvaděč RP1'!$C$82:$J$105,'SO.01 -01C - Rozvaděč RP1'!$C$111:$K$162</definedName>
    <definedName name="_xlnm.Print_Area" localSheetId="5">'SO.01 -01D - Rozvaděč RP2'!$C$4:$J$76,'SO.01 -01D - Rozvaděč RP2'!$C$82:$J$104,'SO.01 -01D - Rozvaděč RP2'!$C$110:$K$164</definedName>
    <definedName name="_xlnm.Print_Area" localSheetId="6">'SO.01 -02 - Hromosvod (LPS)'!$C$4:$J$76,'SO.01 -02 - Hromosvod (LPS)'!$C$82:$J$103,'SO.01 -02 - Hromosvod (LPS)'!$C$109:$K$183</definedName>
    <definedName name="_xlnm.Print_Area" localSheetId="7">'SO.01 -03 - Vzduchotechnika'!$C$4:$J$76,'SO.01 -03 - Vzduchotechnika'!$C$82:$J$106,'SO.01 -03 - Vzduchotechnika'!$C$112:$K$232</definedName>
    <definedName name="_xlnm.Print_Area" localSheetId="8">'SO.01 -04 - Vytápění'!$C$4:$J$76,'SO.01 -04 - Vytápění'!$C$82:$J$109,'SO.01 -04 - Vytápění'!$C$115:$K$348</definedName>
    <definedName name="_xlnm.Print_Area" localSheetId="9">'SO.01 -05 - Stavební úpra...'!$C$4:$J$76,'SO.01 -05 - Stavební úpra...'!$C$82:$J$125,'SO.01 -05 - Stavební úpra...'!$C$131:$K$1505</definedName>
    <definedName name="_xlnm.Print_Area" localSheetId="10">'SO.01 -06 - Vnitřní kanal...'!$C$4:$J$76,'SO.01 -06 - Vnitřní kanal...'!$C$82:$J$109,'SO.01 -06 - Vnitřní kanal...'!$C$115:$K$351</definedName>
    <definedName name="_xlnm.Print_Area" localSheetId="11">'SO.01 -07 - VRN'!$C$4:$J$76,'SO.01 -07 - VRN'!$C$82:$J$107,'SO.01 -07 - VRN'!$C$113:$K$196</definedName>
    <definedName name="_xlnm.Print_Area" localSheetId="12">'SO.02 -01 - Osobní výtah'!$C$4:$J$76,'SO.02 -01 - Osobní výtah'!$C$82:$J$99,'SO.02 -01 - Osobní výtah'!$C$105:$K$122</definedName>
    <definedName name="_xlnm.Print_Area" localSheetId="13">'SO.03 -01 - Elektroinstalace'!$C$4:$J$76,'SO.03 -01 - Elektroinstalace'!$C$82:$J$102,'SO.03 -01 - Elektroinstalace'!$C$108:$K$174</definedName>
    <definedName name="_xlnm.Print_Area" localSheetId="14">'SO.03 -02 - Vytápění tříd...'!$C$4:$J$76,'SO.03 -02 - Vytápění tříd...'!$C$82:$J$104,'SO.03 -02 - Vytápění tříd...'!$C$110:$K$188</definedName>
    <definedName name="_xlnm.Print_Area" localSheetId="15">'SO.03 -03 - Stavební úpra...'!$C$4:$J$76,'SO.03 -03 - Stavební úpra...'!$C$82:$J$111,'SO.03 -03 - Stavební úpra...'!$C$117:$K$285</definedName>
    <definedName name="_xlnm.Print_Area" localSheetId="16">'SO.03 -04 - Slaboproud + ...'!$C$4:$J$76,'SO.03 -04 - Slaboproud + ...'!$C$82:$J$106,'SO.03 -04 - Slaboproud + ...'!$C$112:$K$412</definedName>
    <definedName name="_xlnm.Print_Area" localSheetId="17">'SO.04 -01 - Plynovodní př...'!$C$4:$J$76,'SO.04 -01 - Plynovodní př...'!$C$82:$J$106,'SO.04 -01 - Plynovodní př...'!$C$112:$K$228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8" l="1"/>
  <c r="J38" i="18"/>
  <c r="AY116" i="1" s="1"/>
  <c r="J37" i="18"/>
  <c r="AX116" i="1" s="1"/>
  <c r="BI227" i="18"/>
  <c r="BH227" i="18"/>
  <c r="BG227" i="18"/>
  <c r="BF227" i="18"/>
  <c r="T227" i="18"/>
  <c r="R227" i="18"/>
  <c r="P227" i="18"/>
  <c r="BI225" i="18"/>
  <c r="BH225" i="18"/>
  <c r="BG225" i="18"/>
  <c r="BF225" i="18"/>
  <c r="T225" i="18"/>
  <c r="R225" i="18"/>
  <c r="P225" i="18"/>
  <c r="BI223" i="18"/>
  <c r="BH223" i="18"/>
  <c r="BG223" i="18"/>
  <c r="BF223" i="18"/>
  <c r="T223" i="18"/>
  <c r="R223" i="18"/>
  <c r="P223" i="18"/>
  <c r="BI221" i="18"/>
  <c r="BH221" i="18"/>
  <c r="BG221" i="18"/>
  <c r="BF221" i="18"/>
  <c r="T221" i="18"/>
  <c r="R221" i="18"/>
  <c r="P221" i="18"/>
  <c r="BI219" i="18"/>
  <c r="BH219" i="18"/>
  <c r="BG219" i="18"/>
  <c r="BF219" i="18"/>
  <c r="T219" i="18"/>
  <c r="R219" i="18"/>
  <c r="P219" i="18"/>
  <c r="BI217" i="18"/>
  <c r="BH217" i="18"/>
  <c r="BG217" i="18"/>
  <c r="BF217" i="18"/>
  <c r="T217" i="18"/>
  <c r="R217" i="18"/>
  <c r="P217" i="18"/>
  <c r="BI215" i="18"/>
  <c r="BH215" i="18"/>
  <c r="BG215" i="18"/>
  <c r="BF215" i="18"/>
  <c r="T215" i="18"/>
  <c r="R215" i="18"/>
  <c r="P215" i="18"/>
  <c r="BI213" i="18"/>
  <c r="BH213" i="18"/>
  <c r="BG213" i="18"/>
  <c r="BF213" i="18"/>
  <c r="T213" i="18"/>
  <c r="R213" i="18"/>
  <c r="P213" i="18"/>
  <c r="BI209" i="18"/>
  <c r="BH209" i="18"/>
  <c r="BG209" i="18"/>
  <c r="BF209" i="18"/>
  <c r="T209" i="18"/>
  <c r="T208" i="18" s="1"/>
  <c r="R209" i="18"/>
  <c r="R208" i="18" s="1"/>
  <c r="P209" i="18"/>
  <c r="P208" i="18" s="1"/>
  <c r="BI206" i="18"/>
  <c r="BH206" i="18"/>
  <c r="BG206" i="18"/>
  <c r="BF206" i="18"/>
  <c r="T206" i="18"/>
  <c r="R206" i="18"/>
  <c r="P206" i="18"/>
  <c r="BI204" i="18"/>
  <c r="BH204" i="18"/>
  <c r="BG204" i="18"/>
  <c r="BF204" i="18"/>
  <c r="T204" i="18"/>
  <c r="R204" i="18"/>
  <c r="P204" i="18"/>
  <c r="BI202" i="18"/>
  <c r="BH202" i="18"/>
  <c r="BG202" i="18"/>
  <c r="BF202" i="18"/>
  <c r="T202" i="18"/>
  <c r="R202" i="18"/>
  <c r="P202" i="18"/>
  <c r="BI199" i="18"/>
  <c r="BH199" i="18"/>
  <c r="BG199" i="18"/>
  <c r="BF199" i="18"/>
  <c r="T199" i="18"/>
  <c r="R199" i="18"/>
  <c r="P199" i="18"/>
  <c r="BI197" i="18"/>
  <c r="BH197" i="18"/>
  <c r="BG197" i="18"/>
  <c r="BF197" i="18"/>
  <c r="T197" i="18"/>
  <c r="R197" i="18"/>
  <c r="P197" i="18"/>
  <c r="BI195" i="18"/>
  <c r="BH195" i="18"/>
  <c r="BG195" i="18"/>
  <c r="BF195" i="18"/>
  <c r="T195" i="18"/>
  <c r="R195" i="18"/>
  <c r="P195" i="18"/>
  <c r="BI193" i="18"/>
  <c r="BH193" i="18"/>
  <c r="BG193" i="18"/>
  <c r="BF193" i="18"/>
  <c r="T193" i="18"/>
  <c r="R193" i="18"/>
  <c r="P193" i="18"/>
  <c r="BI191" i="18"/>
  <c r="BH191" i="18"/>
  <c r="BG191" i="18"/>
  <c r="BF191" i="18"/>
  <c r="T191" i="18"/>
  <c r="R191" i="18"/>
  <c r="P191" i="18"/>
  <c r="BI189" i="18"/>
  <c r="BH189" i="18"/>
  <c r="BG189" i="18"/>
  <c r="BF189" i="18"/>
  <c r="T189" i="18"/>
  <c r="R189" i="18"/>
  <c r="P189" i="18"/>
  <c r="BI187" i="18"/>
  <c r="BH187" i="18"/>
  <c r="BG187" i="18"/>
  <c r="BF187" i="18"/>
  <c r="T187" i="18"/>
  <c r="R187" i="18"/>
  <c r="P187" i="18"/>
  <c r="BI184" i="18"/>
  <c r="BH184" i="18"/>
  <c r="BG184" i="18"/>
  <c r="BF184" i="18"/>
  <c r="T184" i="18"/>
  <c r="R184" i="18"/>
  <c r="P184" i="18"/>
  <c r="BI181" i="18"/>
  <c r="BH181" i="18"/>
  <c r="BG181" i="18"/>
  <c r="BF181" i="18"/>
  <c r="T181" i="18"/>
  <c r="R181" i="18"/>
  <c r="P181" i="18"/>
  <c r="BI178" i="18"/>
  <c r="BH178" i="18"/>
  <c r="BG178" i="18"/>
  <c r="BF178" i="18"/>
  <c r="T178" i="18"/>
  <c r="R178" i="18"/>
  <c r="P178" i="18"/>
  <c r="BI176" i="18"/>
  <c r="BH176" i="18"/>
  <c r="BG176" i="18"/>
  <c r="BF176" i="18"/>
  <c r="T176" i="18"/>
  <c r="R176" i="18"/>
  <c r="P176" i="18"/>
  <c r="BI174" i="18"/>
  <c r="BH174" i="18"/>
  <c r="BG174" i="18"/>
  <c r="BF174" i="18"/>
  <c r="T174" i="18"/>
  <c r="R174" i="18"/>
  <c r="P174" i="18"/>
  <c r="BI172" i="18"/>
  <c r="BH172" i="18"/>
  <c r="BG172" i="18"/>
  <c r="BF172" i="18"/>
  <c r="T172" i="18"/>
  <c r="R172" i="18"/>
  <c r="P172" i="18"/>
  <c r="BI170" i="18"/>
  <c r="BH170" i="18"/>
  <c r="BG170" i="18"/>
  <c r="BF170" i="18"/>
  <c r="T170" i="18"/>
  <c r="R170" i="18"/>
  <c r="P170" i="18"/>
  <c r="BI168" i="18"/>
  <c r="BH168" i="18"/>
  <c r="BG168" i="18"/>
  <c r="BF168" i="18"/>
  <c r="T168" i="18"/>
  <c r="R168" i="18"/>
  <c r="P168" i="18"/>
  <c r="BI166" i="18"/>
  <c r="BH166" i="18"/>
  <c r="BG166" i="18"/>
  <c r="BF166" i="18"/>
  <c r="T166" i="18"/>
  <c r="R166" i="18"/>
  <c r="P166" i="18"/>
  <c r="BI164" i="18"/>
  <c r="BH164" i="18"/>
  <c r="BG164" i="18"/>
  <c r="BF164" i="18"/>
  <c r="T164" i="18"/>
  <c r="R164" i="18"/>
  <c r="P164" i="18"/>
  <c r="BI162" i="18"/>
  <c r="BH162" i="18"/>
  <c r="BG162" i="18"/>
  <c r="BF162" i="18"/>
  <c r="T162" i="18"/>
  <c r="R162" i="18"/>
  <c r="P162" i="18"/>
  <c r="BI158" i="18"/>
  <c r="BH158" i="18"/>
  <c r="BG158" i="18"/>
  <c r="BF158" i="18"/>
  <c r="T158" i="18"/>
  <c r="T157" i="18"/>
  <c r="R158" i="18"/>
  <c r="R157" i="18"/>
  <c r="P158" i="18"/>
  <c r="P157" i="18"/>
  <c r="BI154" i="18"/>
  <c r="BH154" i="18"/>
  <c r="BG154" i="18"/>
  <c r="BF154" i="18"/>
  <c r="T154" i="18"/>
  <c r="T153" i="18"/>
  <c r="R154" i="18"/>
  <c r="R153" i="18"/>
  <c r="P154" i="18"/>
  <c r="P153" i="18"/>
  <c r="BI151" i="18"/>
  <c r="BH151" i="18"/>
  <c r="BG151" i="18"/>
  <c r="BF151" i="18"/>
  <c r="T151" i="18"/>
  <c r="R151" i="18"/>
  <c r="P151" i="18"/>
  <c r="BI149" i="18"/>
  <c r="BH149" i="18"/>
  <c r="BG149" i="18"/>
  <c r="BF149" i="18"/>
  <c r="T149" i="18"/>
  <c r="R149" i="18"/>
  <c r="P149" i="18"/>
  <c r="BI147" i="18"/>
  <c r="BH147" i="18"/>
  <c r="BG147" i="18"/>
  <c r="BF147" i="18"/>
  <c r="T147" i="18"/>
  <c r="R147" i="18"/>
  <c r="P147" i="18"/>
  <c r="BI144" i="18"/>
  <c r="BH144" i="18"/>
  <c r="BG144" i="18"/>
  <c r="BF144" i="18"/>
  <c r="T144" i="18"/>
  <c r="R144" i="18"/>
  <c r="P144" i="18"/>
  <c r="BI141" i="18"/>
  <c r="BH141" i="18"/>
  <c r="BG141" i="18"/>
  <c r="BF141" i="18"/>
  <c r="T141" i="18"/>
  <c r="R141" i="18"/>
  <c r="P141" i="18"/>
  <c r="BI138" i="18"/>
  <c r="BH138" i="18"/>
  <c r="BG138" i="18"/>
  <c r="BF138" i="18"/>
  <c r="T138" i="18"/>
  <c r="R138" i="18"/>
  <c r="P138" i="18"/>
  <c r="BI135" i="18"/>
  <c r="BH135" i="18"/>
  <c r="BG135" i="18"/>
  <c r="BF135" i="18"/>
  <c r="T135" i="18"/>
  <c r="R135" i="18"/>
  <c r="P135" i="18"/>
  <c r="BI132" i="18"/>
  <c r="BH132" i="18"/>
  <c r="BG132" i="18"/>
  <c r="BF132" i="18"/>
  <c r="T132" i="18"/>
  <c r="R132" i="18"/>
  <c r="P132" i="18"/>
  <c r="BI129" i="18"/>
  <c r="BH129" i="18"/>
  <c r="BG129" i="18"/>
  <c r="BF129" i="18"/>
  <c r="T129" i="18"/>
  <c r="R129" i="18"/>
  <c r="P129" i="18"/>
  <c r="J124" i="18"/>
  <c r="J123" i="18"/>
  <c r="F123" i="18"/>
  <c r="F121" i="18"/>
  <c r="E119" i="18"/>
  <c r="J94" i="18"/>
  <c r="J93" i="18"/>
  <c r="F93" i="18"/>
  <c r="F91" i="18"/>
  <c r="E89" i="18"/>
  <c r="J20" i="18"/>
  <c r="E20" i="18"/>
  <c r="F124" i="18"/>
  <c r="J19" i="18"/>
  <c r="J14" i="18"/>
  <c r="J121" i="18" s="1"/>
  <c r="E7" i="18"/>
  <c r="E115" i="18" s="1"/>
  <c r="J39" i="17"/>
  <c r="J38" i="17"/>
  <c r="AY114" i="1"/>
  <c r="J37" i="17"/>
  <c r="AX114" i="1"/>
  <c r="BI411" i="17"/>
  <c r="BH411" i="17"/>
  <c r="BG411" i="17"/>
  <c r="BF411" i="17"/>
  <c r="T411" i="17"/>
  <c r="R411" i="17"/>
  <c r="P411" i="17"/>
  <c r="BI409" i="17"/>
  <c r="BH409" i="17"/>
  <c r="BG409" i="17"/>
  <c r="BF409" i="17"/>
  <c r="T409" i="17"/>
  <c r="R409" i="17"/>
  <c r="P409" i="17"/>
  <c r="BI407" i="17"/>
  <c r="BH407" i="17"/>
  <c r="BG407" i="17"/>
  <c r="BF407" i="17"/>
  <c r="T407" i="17"/>
  <c r="R407" i="17"/>
  <c r="P407" i="17"/>
  <c r="BI405" i="17"/>
  <c r="BH405" i="17"/>
  <c r="BG405" i="17"/>
  <c r="BF405" i="17"/>
  <c r="T405" i="17"/>
  <c r="R405" i="17"/>
  <c r="P405" i="17"/>
  <c r="BI403" i="17"/>
  <c r="BH403" i="17"/>
  <c r="BG403" i="17"/>
  <c r="BF403" i="17"/>
  <c r="T403" i="17"/>
  <c r="R403" i="17"/>
  <c r="P403" i="17"/>
  <c r="BI401" i="17"/>
  <c r="BH401" i="17"/>
  <c r="BG401" i="17"/>
  <c r="BF401" i="17"/>
  <c r="T401" i="17"/>
  <c r="R401" i="17"/>
  <c r="P401" i="17"/>
  <c r="BI399" i="17"/>
  <c r="BH399" i="17"/>
  <c r="BG399" i="17"/>
  <c r="BF399" i="17"/>
  <c r="T399" i="17"/>
  <c r="R399" i="17"/>
  <c r="P399" i="17"/>
  <c r="BI397" i="17"/>
  <c r="BH397" i="17"/>
  <c r="BG397" i="17"/>
  <c r="BF397" i="17"/>
  <c r="T397" i="17"/>
  <c r="R397" i="17"/>
  <c r="P397" i="17"/>
  <c r="BI395" i="17"/>
  <c r="BH395" i="17"/>
  <c r="BG395" i="17"/>
  <c r="BF395" i="17"/>
  <c r="T395" i="17"/>
  <c r="R395" i="17"/>
  <c r="P395" i="17"/>
  <c r="BI393" i="17"/>
  <c r="BH393" i="17"/>
  <c r="BG393" i="17"/>
  <c r="BF393" i="17"/>
  <c r="T393" i="17"/>
  <c r="R393" i="17"/>
  <c r="P393" i="17"/>
  <c r="BI391" i="17"/>
  <c r="BH391" i="17"/>
  <c r="BG391" i="17"/>
  <c r="BF391" i="17"/>
  <c r="T391" i="17"/>
  <c r="R391" i="17"/>
  <c r="P391" i="17"/>
  <c r="BI389" i="17"/>
  <c r="BH389" i="17"/>
  <c r="BG389" i="17"/>
  <c r="BF389" i="17"/>
  <c r="T389" i="17"/>
  <c r="R389" i="17"/>
  <c r="P389" i="17"/>
  <c r="BI386" i="17"/>
  <c r="BH386" i="17"/>
  <c r="BG386" i="17"/>
  <c r="BF386" i="17"/>
  <c r="T386" i="17"/>
  <c r="R386" i="17"/>
  <c r="P386" i="17"/>
  <c r="BI384" i="17"/>
  <c r="BH384" i="17"/>
  <c r="BG384" i="17"/>
  <c r="BF384" i="17"/>
  <c r="T384" i="17"/>
  <c r="R384" i="17"/>
  <c r="P384" i="17"/>
  <c r="BI382" i="17"/>
  <c r="BH382" i="17"/>
  <c r="BG382" i="17"/>
  <c r="BF382" i="17"/>
  <c r="T382" i="17"/>
  <c r="R382" i="17"/>
  <c r="P382" i="17"/>
  <c r="BI380" i="17"/>
  <c r="BH380" i="17"/>
  <c r="BG380" i="17"/>
  <c r="BF380" i="17"/>
  <c r="T380" i="17"/>
  <c r="R380" i="17"/>
  <c r="P380" i="17"/>
  <c r="BI378" i="17"/>
  <c r="BH378" i="17"/>
  <c r="BG378" i="17"/>
  <c r="BF378" i="17"/>
  <c r="T378" i="17"/>
  <c r="R378" i="17"/>
  <c r="P378" i="17"/>
  <c r="BI376" i="17"/>
  <c r="BH376" i="17"/>
  <c r="BG376" i="17"/>
  <c r="BF376" i="17"/>
  <c r="T376" i="17"/>
  <c r="R376" i="17"/>
  <c r="P376" i="17"/>
  <c r="BI374" i="17"/>
  <c r="BH374" i="17"/>
  <c r="BG374" i="17"/>
  <c r="BF374" i="17"/>
  <c r="T374" i="17"/>
  <c r="R374" i="17"/>
  <c r="P374" i="17"/>
  <c r="BI372" i="17"/>
  <c r="BH372" i="17"/>
  <c r="BG372" i="17"/>
  <c r="BF372" i="17"/>
  <c r="T372" i="17"/>
  <c r="R372" i="17"/>
  <c r="P372" i="17"/>
  <c r="BI370" i="17"/>
  <c r="BH370" i="17"/>
  <c r="BG370" i="17"/>
  <c r="BF370" i="17"/>
  <c r="T370" i="17"/>
  <c r="R370" i="17"/>
  <c r="P370" i="17"/>
  <c r="BI368" i="17"/>
  <c r="BH368" i="17"/>
  <c r="BG368" i="17"/>
  <c r="BF368" i="17"/>
  <c r="T368" i="17"/>
  <c r="R368" i="17"/>
  <c r="P368" i="17"/>
  <c r="BI366" i="17"/>
  <c r="BH366" i="17"/>
  <c r="BG366" i="17"/>
  <c r="BF366" i="17"/>
  <c r="T366" i="17"/>
  <c r="R366" i="17"/>
  <c r="P366" i="17"/>
  <c r="BI364" i="17"/>
  <c r="BH364" i="17"/>
  <c r="BG364" i="17"/>
  <c r="BF364" i="17"/>
  <c r="T364" i="17"/>
  <c r="R364" i="17"/>
  <c r="P364" i="17"/>
  <c r="BI362" i="17"/>
  <c r="BH362" i="17"/>
  <c r="BG362" i="17"/>
  <c r="BF362" i="17"/>
  <c r="T362" i="17"/>
  <c r="R362" i="17"/>
  <c r="P362" i="17"/>
  <c r="BI360" i="17"/>
  <c r="BH360" i="17"/>
  <c r="BG360" i="17"/>
  <c r="BF360" i="17"/>
  <c r="T360" i="17"/>
  <c r="R360" i="17"/>
  <c r="P360" i="17"/>
  <c r="BI358" i="17"/>
  <c r="BH358" i="17"/>
  <c r="BG358" i="17"/>
  <c r="BF358" i="17"/>
  <c r="T358" i="17"/>
  <c r="R358" i="17"/>
  <c r="P358" i="17"/>
  <c r="BI356" i="17"/>
  <c r="BH356" i="17"/>
  <c r="BG356" i="17"/>
  <c r="BF356" i="17"/>
  <c r="T356" i="17"/>
  <c r="R356" i="17"/>
  <c r="P356" i="17"/>
  <c r="BI354" i="17"/>
  <c r="BH354" i="17"/>
  <c r="BG354" i="17"/>
  <c r="BF354" i="17"/>
  <c r="T354" i="17"/>
  <c r="R354" i="17"/>
  <c r="P354" i="17"/>
  <c r="BI351" i="17"/>
  <c r="BH351" i="17"/>
  <c r="BG351" i="17"/>
  <c r="BF351" i="17"/>
  <c r="T351" i="17"/>
  <c r="R351" i="17"/>
  <c r="P351" i="17"/>
  <c r="BI349" i="17"/>
  <c r="BH349" i="17"/>
  <c r="BG349" i="17"/>
  <c r="BF349" i="17"/>
  <c r="T349" i="17"/>
  <c r="R349" i="17"/>
  <c r="P349" i="17"/>
  <c r="BI347" i="17"/>
  <c r="BH347" i="17"/>
  <c r="BG347" i="17"/>
  <c r="BF347" i="17"/>
  <c r="T347" i="17"/>
  <c r="R347" i="17"/>
  <c r="P347" i="17"/>
  <c r="BI345" i="17"/>
  <c r="BH345" i="17"/>
  <c r="BG345" i="17"/>
  <c r="BF345" i="17"/>
  <c r="T345" i="17"/>
  <c r="R345" i="17"/>
  <c r="P345" i="17"/>
  <c r="BI343" i="17"/>
  <c r="BH343" i="17"/>
  <c r="BG343" i="17"/>
  <c r="BF343" i="17"/>
  <c r="T343" i="17"/>
  <c r="R343" i="17"/>
  <c r="P343" i="17"/>
  <c r="BI341" i="17"/>
  <c r="BH341" i="17"/>
  <c r="BG341" i="17"/>
  <c r="BF341" i="17"/>
  <c r="T341" i="17"/>
  <c r="R341" i="17"/>
  <c r="P341" i="17"/>
  <c r="BI339" i="17"/>
  <c r="BH339" i="17"/>
  <c r="BG339" i="17"/>
  <c r="BF339" i="17"/>
  <c r="T339" i="17"/>
  <c r="R339" i="17"/>
  <c r="P339" i="17"/>
  <c r="BI337" i="17"/>
  <c r="BH337" i="17"/>
  <c r="BG337" i="17"/>
  <c r="BF337" i="17"/>
  <c r="T337" i="17"/>
  <c r="R337" i="17"/>
  <c r="P337" i="17"/>
  <c r="BI335" i="17"/>
  <c r="BH335" i="17"/>
  <c r="BG335" i="17"/>
  <c r="BF335" i="17"/>
  <c r="T335" i="17"/>
  <c r="R335" i="17"/>
  <c r="P335" i="17"/>
  <c r="BI333" i="17"/>
  <c r="BH333" i="17"/>
  <c r="BG333" i="17"/>
  <c r="BF333" i="17"/>
  <c r="T333" i="17"/>
  <c r="R333" i="17"/>
  <c r="P333" i="17"/>
  <c r="BI331" i="17"/>
  <c r="BH331" i="17"/>
  <c r="BG331" i="17"/>
  <c r="BF331" i="17"/>
  <c r="T331" i="17"/>
  <c r="R331" i="17"/>
  <c r="P331" i="17"/>
  <c r="BI329" i="17"/>
  <c r="BH329" i="17"/>
  <c r="BG329" i="17"/>
  <c r="BF329" i="17"/>
  <c r="T329" i="17"/>
  <c r="R329" i="17"/>
  <c r="P329" i="17"/>
  <c r="BI327" i="17"/>
  <c r="BH327" i="17"/>
  <c r="BG327" i="17"/>
  <c r="BF327" i="17"/>
  <c r="T327" i="17"/>
  <c r="R327" i="17"/>
  <c r="P327" i="17"/>
  <c r="BI325" i="17"/>
  <c r="BH325" i="17"/>
  <c r="BG325" i="17"/>
  <c r="BF325" i="17"/>
  <c r="T325" i="17"/>
  <c r="R325" i="17"/>
  <c r="P325" i="17"/>
  <c r="BI323" i="17"/>
  <c r="BH323" i="17"/>
  <c r="BG323" i="17"/>
  <c r="BF323" i="17"/>
  <c r="T323" i="17"/>
  <c r="R323" i="17"/>
  <c r="P323" i="17"/>
  <c r="BI321" i="17"/>
  <c r="BH321" i="17"/>
  <c r="BG321" i="17"/>
  <c r="BF321" i="17"/>
  <c r="T321" i="17"/>
  <c r="R321" i="17"/>
  <c r="P321" i="17"/>
  <c r="BI319" i="17"/>
  <c r="BH319" i="17"/>
  <c r="BG319" i="17"/>
  <c r="BF319" i="17"/>
  <c r="T319" i="17"/>
  <c r="R319" i="17"/>
  <c r="P319" i="17"/>
  <c r="BI317" i="17"/>
  <c r="BH317" i="17"/>
  <c r="BG317" i="17"/>
  <c r="BF317" i="17"/>
  <c r="T317" i="17"/>
  <c r="R317" i="17"/>
  <c r="P317" i="17"/>
  <c r="BI315" i="17"/>
  <c r="BH315" i="17"/>
  <c r="BG315" i="17"/>
  <c r="BF315" i="17"/>
  <c r="T315" i="17"/>
  <c r="R315" i="17"/>
  <c r="P315" i="17"/>
  <c r="BI313" i="17"/>
  <c r="BH313" i="17"/>
  <c r="BG313" i="17"/>
  <c r="BF313" i="17"/>
  <c r="T313" i="17"/>
  <c r="R313" i="17"/>
  <c r="P313" i="17"/>
  <c r="BI311" i="17"/>
  <c r="BH311" i="17"/>
  <c r="BG311" i="17"/>
  <c r="BF311" i="17"/>
  <c r="T311" i="17"/>
  <c r="R311" i="17"/>
  <c r="P311" i="17"/>
  <c r="BI309" i="17"/>
  <c r="BH309" i="17"/>
  <c r="BG309" i="17"/>
  <c r="BF309" i="17"/>
  <c r="T309" i="17"/>
  <c r="R309" i="17"/>
  <c r="P309" i="17"/>
  <c r="BI307" i="17"/>
  <c r="BH307" i="17"/>
  <c r="BG307" i="17"/>
  <c r="BF307" i="17"/>
  <c r="T307" i="17"/>
  <c r="R307" i="17"/>
  <c r="P307" i="17"/>
  <c r="BI305" i="17"/>
  <c r="BH305" i="17"/>
  <c r="BG305" i="17"/>
  <c r="BF305" i="17"/>
  <c r="T305" i="17"/>
  <c r="R305" i="17"/>
  <c r="P305" i="17"/>
  <c r="BI303" i="17"/>
  <c r="BH303" i="17"/>
  <c r="BG303" i="17"/>
  <c r="BF303" i="17"/>
  <c r="T303" i="17"/>
  <c r="R303" i="17"/>
  <c r="P303" i="17"/>
  <c r="BI301" i="17"/>
  <c r="BH301" i="17"/>
  <c r="BG301" i="17"/>
  <c r="BF301" i="17"/>
  <c r="T301" i="17"/>
  <c r="R301" i="17"/>
  <c r="P301" i="17"/>
  <c r="BI299" i="17"/>
  <c r="BH299" i="17"/>
  <c r="BG299" i="17"/>
  <c r="BF299" i="17"/>
  <c r="T299" i="17"/>
  <c r="R299" i="17"/>
  <c r="P299" i="17"/>
  <c r="BI297" i="17"/>
  <c r="BH297" i="17"/>
  <c r="BG297" i="17"/>
  <c r="BF297" i="17"/>
  <c r="T297" i="17"/>
  <c r="R297" i="17"/>
  <c r="P297" i="17"/>
  <c r="BI295" i="17"/>
  <c r="BH295" i="17"/>
  <c r="BG295" i="17"/>
  <c r="BF295" i="17"/>
  <c r="T295" i="17"/>
  <c r="R295" i="17"/>
  <c r="P295" i="17"/>
  <c r="BI293" i="17"/>
  <c r="BH293" i="17"/>
  <c r="BG293" i="17"/>
  <c r="BF293" i="17"/>
  <c r="T293" i="17"/>
  <c r="R293" i="17"/>
  <c r="P293" i="17"/>
  <c r="BI290" i="17"/>
  <c r="BH290" i="17"/>
  <c r="BG290" i="17"/>
  <c r="BF290" i="17"/>
  <c r="T290" i="17"/>
  <c r="R290" i="17"/>
  <c r="P290" i="17"/>
  <c r="BI288" i="17"/>
  <c r="BH288" i="17"/>
  <c r="BG288" i="17"/>
  <c r="BF288" i="17"/>
  <c r="T288" i="17"/>
  <c r="R288" i="17"/>
  <c r="P288" i="17"/>
  <c r="BI286" i="17"/>
  <c r="BH286" i="17"/>
  <c r="BG286" i="17"/>
  <c r="BF286" i="17"/>
  <c r="T286" i="17"/>
  <c r="R286" i="17"/>
  <c r="P286" i="17"/>
  <c r="BI284" i="17"/>
  <c r="BH284" i="17"/>
  <c r="BG284" i="17"/>
  <c r="BF284" i="17"/>
  <c r="T284" i="17"/>
  <c r="R284" i="17"/>
  <c r="P284" i="17"/>
  <c r="BI282" i="17"/>
  <c r="BH282" i="17"/>
  <c r="BG282" i="17"/>
  <c r="BF282" i="17"/>
  <c r="T282" i="17"/>
  <c r="R282" i="17"/>
  <c r="P282" i="17"/>
  <c r="BI280" i="17"/>
  <c r="BH280" i="17"/>
  <c r="BG280" i="17"/>
  <c r="BF280" i="17"/>
  <c r="T280" i="17"/>
  <c r="R280" i="17"/>
  <c r="P280" i="17"/>
  <c r="BI278" i="17"/>
  <c r="BH278" i="17"/>
  <c r="BG278" i="17"/>
  <c r="BF278" i="17"/>
  <c r="T278" i="17"/>
  <c r="R278" i="17"/>
  <c r="P278" i="17"/>
  <c r="BI276" i="17"/>
  <c r="BH276" i="17"/>
  <c r="BG276" i="17"/>
  <c r="BF276" i="17"/>
  <c r="T276" i="17"/>
  <c r="R276" i="17"/>
  <c r="P276" i="17"/>
  <c r="BI274" i="17"/>
  <c r="BH274" i="17"/>
  <c r="BG274" i="17"/>
  <c r="BF274" i="17"/>
  <c r="T274" i="17"/>
  <c r="R274" i="17"/>
  <c r="P274" i="17"/>
  <c r="BI272" i="17"/>
  <c r="BH272" i="17"/>
  <c r="BG272" i="17"/>
  <c r="BF272" i="17"/>
  <c r="T272" i="17"/>
  <c r="R272" i="17"/>
  <c r="P272" i="17"/>
  <c r="BI270" i="17"/>
  <c r="BH270" i="17"/>
  <c r="BG270" i="17"/>
  <c r="BF270" i="17"/>
  <c r="T270" i="17"/>
  <c r="R270" i="17"/>
  <c r="P270" i="17"/>
  <c r="BI268" i="17"/>
  <c r="BH268" i="17"/>
  <c r="BG268" i="17"/>
  <c r="BF268" i="17"/>
  <c r="T268" i="17"/>
  <c r="R268" i="17"/>
  <c r="P268" i="17"/>
  <c r="BI266" i="17"/>
  <c r="BH266" i="17"/>
  <c r="BG266" i="17"/>
  <c r="BF266" i="17"/>
  <c r="T266" i="17"/>
  <c r="R266" i="17"/>
  <c r="P266" i="17"/>
  <c r="BI264" i="17"/>
  <c r="BH264" i="17"/>
  <c r="BG264" i="17"/>
  <c r="BF264" i="17"/>
  <c r="T264" i="17"/>
  <c r="R264" i="17"/>
  <c r="P264" i="17"/>
  <c r="BI262" i="17"/>
  <c r="BH262" i="17"/>
  <c r="BG262" i="17"/>
  <c r="BF262" i="17"/>
  <c r="T262" i="17"/>
  <c r="R262" i="17"/>
  <c r="P262" i="17"/>
  <c r="BI260" i="17"/>
  <c r="BH260" i="17"/>
  <c r="BG260" i="17"/>
  <c r="BF260" i="17"/>
  <c r="T260" i="17"/>
  <c r="R260" i="17"/>
  <c r="P260" i="17"/>
  <c r="BI258" i="17"/>
  <c r="BH258" i="17"/>
  <c r="BG258" i="17"/>
  <c r="BF258" i="17"/>
  <c r="T258" i="17"/>
  <c r="R258" i="17"/>
  <c r="P258" i="17"/>
  <c r="BI256" i="17"/>
  <c r="BH256" i="17"/>
  <c r="BG256" i="17"/>
  <c r="BF256" i="17"/>
  <c r="T256" i="17"/>
  <c r="R256" i="17"/>
  <c r="P256" i="17"/>
  <c r="BI254" i="17"/>
  <c r="BH254" i="17"/>
  <c r="BG254" i="17"/>
  <c r="BF254" i="17"/>
  <c r="T254" i="17"/>
  <c r="R254" i="17"/>
  <c r="P254" i="17"/>
  <c r="BI251" i="17"/>
  <c r="BH251" i="17"/>
  <c r="BG251" i="17"/>
  <c r="BF251" i="17"/>
  <c r="T251" i="17"/>
  <c r="R251" i="17"/>
  <c r="P251" i="17"/>
  <c r="BI249" i="17"/>
  <c r="BH249" i="17"/>
  <c r="BG249" i="17"/>
  <c r="BF249" i="17"/>
  <c r="T249" i="17"/>
  <c r="R249" i="17"/>
  <c r="P249" i="17"/>
  <c r="BI247" i="17"/>
  <c r="BH247" i="17"/>
  <c r="BG247" i="17"/>
  <c r="BF247" i="17"/>
  <c r="T247" i="17"/>
  <c r="R247" i="17"/>
  <c r="P247" i="17"/>
  <c r="BI245" i="17"/>
  <c r="BH245" i="17"/>
  <c r="BG245" i="17"/>
  <c r="BF245" i="17"/>
  <c r="T245" i="17"/>
  <c r="R245" i="17"/>
  <c r="P245" i="17"/>
  <c r="BI243" i="17"/>
  <c r="BH243" i="17"/>
  <c r="BG243" i="17"/>
  <c r="BF243" i="17"/>
  <c r="T243" i="17"/>
  <c r="R243" i="17"/>
  <c r="P243" i="17"/>
  <c r="BI241" i="17"/>
  <c r="BH241" i="17"/>
  <c r="BG241" i="17"/>
  <c r="BF241" i="17"/>
  <c r="T241" i="17"/>
  <c r="R241" i="17"/>
  <c r="P241" i="17"/>
  <c r="BI239" i="17"/>
  <c r="BH239" i="17"/>
  <c r="BG239" i="17"/>
  <c r="BF239" i="17"/>
  <c r="T239" i="17"/>
  <c r="R239" i="17"/>
  <c r="P239" i="17"/>
  <c r="BI237" i="17"/>
  <c r="BH237" i="17"/>
  <c r="BG237" i="17"/>
  <c r="BF237" i="17"/>
  <c r="T237" i="17"/>
  <c r="R237" i="17"/>
  <c r="P237" i="17"/>
  <c r="BI235" i="17"/>
  <c r="BH235" i="17"/>
  <c r="BG235" i="17"/>
  <c r="BF235" i="17"/>
  <c r="T235" i="17"/>
  <c r="R235" i="17"/>
  <c r="P235" i="17"/>
  <c r="BI233" i="17"/>
  <c r="BH233" i="17"/>
  <c r="BG233" i="17"/>
  <c r="BF233" i="17"/>
  <c r="T233" i="17"/>
  <c r="R233" i="17"/>
  <c r="P233" i="17"/>
  <c r="BI231" i="17"/>
  <c r="BH231" i="17"/>
  <c r="BG231" i="17"/>
  <c r="BF231" i="17"/>
  <c r="T231" i="17"/>
  <c r="R231" i="17"/>
  <c r="P231" i="17"/>
  <c r="BI229" i="17"/>
  <c r="BH229" i="17"/>
  <c r="BG229" i="17"/>
  <c r="BF229" i="17"/>
  <c r="T229" i="17"/>
  <c r="R229" i="17"/>
  <c r="P229" i="17"/>
  <c r="BI227" i="17"/>
  <c r="BH227" i="17"/>
  <c r="BG227" i="17"/>
  <c r="BF227" i="17"/>
  <c r="T227" i="17"/>
  <c r="R227" i="17"/>
  <c r="P227" i="17"/>
  <c r="BI225" i="17"/>
  <c r="BH225" i="17"/>
  <c r="BG225" i="17"/>
  <c r="BF225" i="17"/>
  <c r="T225" i="17"/>
  <c r="R225" i="17"/>
  <c r="P225" i="17"/>
  <c r="BI223" i="17"/>
  <c r="BH223" i="17"/>
  <c r="BG223" i="17"/>
  <c r="BF223" i="17"/>
  <c r="T223" i="17"/>
  <c r="R223" i="17"/>
  <c r="P223" i="17"/>
  <c r="BI221" i="17"/>
  <c r="BH221" i="17"/>
  <c r="BG221" i="17"/>
  <c r="BF221" i="17"/>
  <c r="T221" i="17"/>
  <c r="R221" i="17"/>
  <c r="P221" i="17"/>
  <c r="BI219" i="17"/>
  <c r="BH219" i="17"/>
  <c r="BG219" i="17"/>
  <c r="BF219" i="17"/>
  <c r="T219" i="17"/>
  <c r="R219" i="17"/>
  <c r="P219" i="17"/>
  <c r="BI217" i="17"/>
  <c r="BH217" i="17"/>
  <c r="BG217" i="17"/>
  <c r="BF217" i="17"/>
  <c r="T217" i="17"/>
  <c r="R217" i="17"/>
  <c r="P217" i="17"/>
  <c r="BI214" i="17"/>
  <c r="BH214" i="17"/>
  <c r="BG214" i="17"/>
  <c r="BF214" i="17"/>
  <c r="T214" i="17"/>
  <c r="R214" i="17"/>
  <c r="P214" i="17"/>
  <c r="BI212" i="17"/>
  <c r="BH212" i="17"/>
  <c r="BG212" i="17"/>
  <c r="BF212" i="17"/>
  <c r="T212" i="17"/>
  <c r="R212" i="17"/>
  <c r="P212" i="17"/>
  <c r="BI210" i="17"/>
  <c r="BH210" i="17"/>
  <c r="BG210" i="17"/>
  <c r="BF210" i="17"/>
  <c r="T210" i="17"/>
  <c r="R210" i="17"/>
  <c r="P210" i="17"/>
  <c r="BI208" i="17"/>
  <c r="BH208" i="17"/>
  <c r="BG208" i="17"/>
  <c r="BF208" i="17"/>
  <c r="T208" i="17"/>
  <c r="R208" i="17"/>
  <c r="P208" i="17"/>
  <c r="BI206" i="17"/>
  <c r="BH206" i="17"/>
  <c r="BG206" i="17"/>
  <c r="BF206" i="17"/>
  <c r="T206" i="17"/>
  <c r="R206" i="17"/>
  <c r="P206" i="17"/>
  <c r="BI204" i="17"/>
  <c r="BH204" i="17"/>
  <c r="BG204" i="17"/>
  <c r="BF204" i="17"/>
  <c r="T204" i="17"/>
  <c r="R204" i="17"/>
  <c r="P204" i="17"/>
  <c r="BI202" i="17"/>
  <c r="BH202" i="17"/>
  <c r="BG202" i="17"/>
  <c r="BF202" i="17"/>
  <c r="T202" i="17"/>
  <c r="R202" i="17"/>
  <c r="P202" i="17"/>
  <c r="BI200" i="17"/>
  <c r="BH200" i="17"/>
  <c r="BG200" i="17"/>
  <c r="BF200" i="17"/>
  <c r="T200" i="17"/>
  <c r="R200" i="17"/>
  <c r="P200" i="17"/>
  <c r="BI198" i="17"/>
  <c r="BH198" i="17"/>
  <c r="BG198" i="17"/>
  <c r="BF198" i="17"/>
  <c r="T198" i="17"/>
  <c r="R198" i="17"/>
  <c r="P198" i="17"/>
  <c r="BI196" i="17"/>
  <c r="BH196" i="17"/>
  <c r="BG196" i="17"/>
  <c r="BF196" i="17"/>
  <c r="T196" i="17"/>
  <c r="R196" i="17"/>
  <c r="P196" i="17"/>
  <c r="BI194" i="17"/>
  <c r="BH194" i="17"/>
  <c r="BG194" i="17"/>
  <c r="BF194" i="17"/>
  <c r="T194" i="17"/>
  <c r="R194" i="17"/>
  <c r="P194" i="17"/>
  <c r="BI192" i="17"/>
  <c r="BH192" i="17"/>
  <c r="BG192" i="17"/>
  <c r="BF192" i="17"/>
  <c r="T192" i="17"/>
  <c r="R192" i="17"/>
  <c r="P192" i="17"/>
  <c r="BI190" i="17"/>
  <c r="BH190" i="17"/>
  <c r="BG190" i="17"/>
  <c r="BF190" i="17"/>
  <c r="T190" i="17"/>
  <c r="R190" i="17"/>
  <c r="P190" i="17"/>
  <c r="BI188" i="17"/>
  <c r="BH188" i="17"/>
  <c r="BG188" i="17"/>
  <c r="BF188" i="17"/>
  <c r="T188" i="17"/>
  <c r="R188" i="17"/>
  <c r="P188" i="17"/>
  <c r="BI186" i="17"/>
  <c r="BH186" i="17"/>
  <c r="BG186" i="17"/>
  <c r="BF186" i="17"/>
  <c r="T186" i="17"/>
  <c r="R186" i="17"/>
  <c r="P186" i="17"/>
  <c r="BI184" i="17"/>
  <c r="BH184" i="17"/>
  <c r="BG184" i="17"/>
  <c r="BF184" i="17"/>
  <c r="T184" i="17"/>
  <c r="R184" i="17"/>
  <c r="P184" i="17"/>
  <c r="BI182" i="17"/>
  <c r="BH182" i="17"/>
  <c r="BG182" i="17"/>
  <c r="BF182" i="17"/>
  <c r="T182" i="17"/>
  <c r="R182" i="17"/>
  <c r="P182" i="17"/>
  <c r="BI180" i="17"/>
  <c r="BH180" i="17"/>
  <c r="BG180" i="17"/>
  <c r="BF180" i="17"/>
  <c r="T180" i="17"/>
  <c r="R180" i="17"/>
  <c r="P180" i="17"/>
  <c r="BI178" i="17"/>
  <c r="BH178" i="17"/>
  <c r="BG178" i="17"/>
  <c r="BF178" i="17"/>
  <c r="T178" i="17"/>
  <c r="R178" i="17"/>
  <c r="P178" i="17"/>
  <c r="BI176" i="17"/>
  <c r="BH176" i="17"/>
  <c r="BG176" i="17"/>
  <c r="BF176" i="17"/>
  <c r="T176" i="17"/>
  <c r="R176" i="17"/>
  <c r="P176" i="17"/>
  <c r="BI174" i="17"/>
  <c r="BH174" i="17"/>
  <c r="BG174" i="17"/>
  <c r="BF174" i="17"/>
  <c r="T174" i="17"/>
  <c r="R174" i="17"/>
  <c r="P174" i="17"/>
  <c r="BI172" i="17"/>
  <c r="BH172" i="17"/>
  <c r="BG172" i="17"/>
  <c r="BF172" i="17"/>
  <c r="T172" i="17"/>
  <c r="R172" i="17"/>
  <c r="P172" i="17"/>
  <c r="BI170" i="17"/>
  <c r="BH170" i="17"/>
  <c r="BG170" i="17"/>
  <c r="BF170" i="17"/>
  <c r="T170" i="17"/>
  <c r="R170" i="17"/>
  <c r="P170" i="17"/>
  <c r="BI168" i="17"/>
  <c r="BH168" i="17"/>
  <c r="BG168" i="17"/>
  <c r="BF168" i="17"/>
  <c r="T168" i="17"/>
  <c r="R168" i="17"/>
  <c r="P168" i="17"/>
  <c r="BI166" i="17"/>
  <c r="BH166" i="17"/>
  <c r="BG166" i="17"/>
  <c r="BF166" i="17"/>
  <c r="T166" i="17"/>
  <c r="R166" i="17"/>
  <c r="P166" i="17"/>
  <c r="BI164" i="17"/>
  <c r="BH164" i="17"/>
  <c r="BG164" i="17"/>
  <c r="BF164" i="17"/>
  <c r="T164" i="17"/>
  <c r="R164" i="17"/>
  <c r="P164" i="17"/>
  <c r="BI162" i="17"/>
  <c r="BH162" i="17"/>
  <c r="BG162" i="17"/>
  <c r="BF162" i="17"/>
  <c r="T162" i="17"/>
  <c r="R162" i="17"/>
  <c r="P162" i="17"/>
  <c r="BI160" i="17"/>
  <c r="BH160" i="17"/>
  <c r="BG160" i="17"/>
  <c r="BF160" i="17"/>
  <c r="T160" i="17"/>
  <c r="R160" i="17"/>
  <c r="P160" i="17"/>
  <c r="BI158" i="17"/>
  <c r="BH158" i="17"/>
  <c r="BG158" i="17"/>
  <c r="BF158" i="17"/>
  <c r="T158" i="17"/>
  <c r="R158" i="17"/>
  <c r="P158" i="17"/>
  <c r="BI156" i="17"/>
  <c r="BH156" i="17"/>
  <c r="BG156" i="17"/>
  <c r="BF156" i="17"/>
  <c r="T156" i="17"/>
  <c r="R156" i="17"/>
  <c r="P156" i="17"/>
  <c r="BI154" i="17"/>
  <c r="BH154" i="17"/>
  <c r="BG154" i="17"/>
  <c r="BF154" i="17"/>
  <c r="T154" i="17"/>
  <c r="R154" i="17"/>
  <c r="P154" i="17"/>
  <c r="BI152" i="17"/>
  <c r="BH152" i="17"/>
  <c r="BG152" i="17"/>
  <c r="BF152" i="17"/>
  <c r="T152" i="17"/>
  <c r="R152" i="17"/>
  <c r="P152" i="17"/>
  <c r="BI149" i="17"/>
  <c r="BH149" i="17"/>
  <c r="BG149" i="17"/>
  <c r="BF149" i="17"/>
  <c r="T149" i="17"/>
  <c r="R149" i="17"/>
  <c r="P149" i="17"/>
  <c r="BI147" i="17"/>
  <c r="BH147" i="17"/>
  <c r="BG147" i="17"/>
  <c r="BF147" i="17"/>
  <c r="T147" i="17"/>
  <c r="R147" i="17"/>
  <c r="P147" i="17"/>
  <c r="BI145" i="17"/>
  <c r="BH145" i="17"/>
  <c r="BG145" i="17"/>
  <c r="BF145" i="17"/>
  <c r="T145" i="17"/>
  <c r="R145" i="17"/>
  <c r="P145" i="17"/>
  <c r="BI143" i="17"/>
  <c r="BH143" i="17"/>
  <c r="BG143" i="17"/>
  <c r="BF143" i="17"/>
  <c r="T143" i="17"/>
  <c r="R143" i="17"/>
  <c r="P143" i="17"/>
  <c r="BI141" i="17"/>
  <c r="BH141" i="17"/>
  <c r="BG141" i="17"/>
  <c r="BF141" i="17"/>
  <c r="T141" i="17"/>
  <c r="R141" i="17"/>
  <c r="P141" i="17"/>
  <c r="BI139" i="17"/>
  <c r="BH139" i="17"/>
  <c r="BG139" i="17"/>
  <c r="BF139" i="17"/>
  <c r="T139" i="17"/>
  <c r="R139" i="17"/>
  <c r="P139" i="17"/>
  <c r="BI137" i="17"/>
  <c r="BH137" i="17"/>
  <c r="BG137" i="17"/>
  <c r="BF137" i="17"/>
  <c r="T137" i="17"/>
  <c r="R137" i="17"/>
  <c r="P137" i="17"/>
  <c r="BI135" i="17"/>
  <c r="BH135" i="17"/>
  <c r="BG135" i="17"/>
  <c r="BF135" i="17"/>
  <c r="T135" i="17"/>
  <c r="R135" i="17"/>
  <c r="P135" i="17"/>
  <c r="BI133" i="17"/>
  <c r="BH133" i="17"/>
  <c r="BG133" i="17"/>
  <c r="BF133" i="17"/>
  <c r="T133" i="17"/>
  <c r="R133" i="17"/>
  <c r="P133" i="17"/>
  <c r="BI131" i="17"/>
  <c r="BH131" i="17"/>
  <c r="BG131" i="17"/>
  <c r="BF131" i="17"/>
  <c r="T131" i="17"/>
  <c r="R131" i="17"/>
  <c r="P131" i="17"/>
  <c r="BI129" i="17"/>
  <c r="BH129" i="17"/>
  <c r="BG129" i="17"/>
  <c r="BF129" i="17"/>
  <c r="T129" i="17"/>
  <c r="R129" i="17"/>
  <c r="P129" i="17"/>
  <c r="J124" i="17"/>
  <c r="J123" i="17"/>
  <c r="F123" i="17"/>
  <c r="F121" i="17"/>
  <c r="E119" i="17"/>
  <c r="J94" i="17"/>
  <c r="J93" i="17"/>
  <c r="F93" i="17"/>
  <c r="F91" i="17"/>
  <c r="E89" i="17"/>
  <c r="J20" i="17"/>
  <c r="E20" i="17"/>
  <c r="F124" i="17"/>
  <c r="J19" i="17"/>
  <c r="J14" i="17"/>
  <c r="J91" i="17" s="1"/>
  <c r="E7" i="17"/>
  <c r="E115" i="17" s="1"/>
  <c r="J39" i="16"/>
  <c r="J38" i="16"/>
  <c r="AY113" i="1"/>
  <c r="J37" i="16"/>
  <c r="AX113" i="1"/>
  <c r="BI284" i="16"/>
  <c r="BH284" i="16"/>
  <c r="BG284" i="16"/>
  <c r="BF284" i="16"/>
  <c r="T284" i="16"/>
  <c r="R284" i="16"/>
  <c r="P284" i="16"/>
  <c r="BI281" i="16"/>
  <c r="BH281" i="16"/>
  <c r="BG281" i="16"/>
  <c r="BF281" i="16"/>
  <c r="T281" i="16"/>
  <c r="R281" i="16"/>
  <c r="P281" i="16"/>
  <c r="BI276" i="16"/>
  <c r="BH276" i="16"/>
  <c r="BG276" i="16"/>
  <c r="BF276" i="16"/>
  <c r="T276" i="16"/>
  <c r="R276" i="16"/>
  <c r="P276" i="16"/>
  <c r="BI273" i="16"/>
  <c r="BH273" i="16"/>
  <c r="BG273" i="16"/>
  <c r="BF273" i="16"/>
  <c r="T273" i="16"/>
  <c r="R273" i="16"/>
  <c r="P273" i="16"/>
  <c r="BI268" i="16"/>
  <c r="BH268" i="16"/>
  <c r="BG268" i="16"/>
  <c r="BF268" i="16"/>
  <c r="T268" i="16"/>
  <c r="R268" i="16"/>
  <c r="P268" i="16"/>
  <c r="BI263" i="16"/>
  <c r="BH263" i="16"/>
  <c r="BG263" i="16"/>
  <c r="BF263" i="16"/>
  <c r="T263" i="16"/>
  <c r="R263" i="16"/>
  <c r="P263" i="16"/>
  <c r="BI260" i="16"/>
  <c r="BH260" i="16"/>
  <c r="BG260" i="16"/>
  <c r="BF260" i="16"/>
  <c r="T260" i="16"/>
  <c r="R260" i="16"/>
  <c r="P260" i="16"/>
  <c r="BI255" i="16"/>
  <c r="BH255" i="16"/>
  <c r="BG255" i="16"/>
  <c r="BF255" i="16"/>
  <c r="T255" i="16"/>
  <c r="R255" i="16"/>
  <c r="P255" i="16"/>
  <c r="BI253" i="16"/>
  <c r="BH253" i="16"/>
  <c r="BG253" i="16"/>
  <c r="BF253" i="16"/>
  <c r="T253" i="16"/>
  <c r="R253" i="16"/>
  <c r="P253" i="16"/>
  <c r="BI250" i="16"/>
  <c r="BH250" i="16"/>
  <c r="BG250" i="16"/>
  <c r="BF250" i="16"/>
  <c r="T250" i="16"/>
  <c r="R250" i="16"/>
  <c r="P250" i="16"/>
  <c r="BI245" i="16"/>
  <c r="BH245" i="16"/>
  <c r="BG245" i="16"/>
  <c r="BF245" i="16"/>
  <c r="T245" i="16"/>
  <c r="R245" i="16"/>
  <c r="P245" i="16"/>
  <c r="BI240" i="16"/>
  <c r="BH240" i="16"/>
  <c r="BG240" i="16"/>
  <c r="BF240" i="16"/>
  <c r="T240" i="16"/>
  <c r="R240" i="16"/>
  <c r="P240" i="16"/>
  <c r="BI235" i="16"/>
  <c r="BH235" i="16"/>
  <c r="BG235" i="16"/>
  <c r="BF235" i="16"/>
  <c r="T235" i="16"/>
  <c r="R235" i="16"/>
  <c r="P235" i="16"/>
  <c r="BI230" i="16"/>
  <c r="BH230" i="16"/>
  <c r="BG230" i="16"/>
  <c r="BF230" i="16"/>
  <c r="T230" i="16"/>
  <c r="R230" i="16"/>
  <c r="P230" i="16"/>
  <c r="BI228" i="16"/>
  <c r="BH228" i="16"/>
  <c r="BG228" i="16"/>
  <c r="BF228" i="16"/>
  <c r="T228" i="16"/>
  <c r="R228" i="16"/>
  <c r="P228" i="16"/>
  <c r="BI226" i="16"/>
  <c r="BH226" i="16"/>
  <c r="BG226" i="16"/>
  <c r="BF226" i="16"/>
  <c r="T226" i="16"/>
  <c r="R226" i="16"/>
  <c r="P226" i="16"/>
  <c r="BI222" i="16"/>
  <c r="BH222" i="16"/>
  <c r="BG222" i="16"/>
  <c r="BF222" i="16"/>
  <c r="T222" i="16"/>
  <c r="R222" i="16"/>
  <c r="P222" i="16"/>
  <c r="BI219" i="16"/>
  <c r="BH219" i="16"/>
  <c r="BG219" i="16"/>
  <c r="BF219" i="16"/>
  <c r="T219" i="16"/>
  <c r="R219" i="16"/>
  <c r="P219" i="16"/>
  <c r="BI216" i="16"/>
  <c r="BH216" i="16"/>
  <c r="BG216" i="16"/>
  <c r="BF216" i="16"/>
  <c r="T216" i="16"/>
  <c r="R216" i="16"/>
  <c r="P216" i="16"/>
  <c r="BI213" i="16"/>
  <c r="BH213" i="16"/>
  <c r="BG213" i="16"/>
  <c r="BF213" i="16"/>
  <c r="T213" i="16"/>
  <c r="R213" i="16"/>
  <c r="P213" i="16"/>
  <c r="BI209" i="16"/>
  <c r="BH209" i="16"/>
  <c r="BG209" i="16"/>
  <c r="BF209" i="16"/>
  <c r="T209" i="16"/>
  <c r="R209" i="16"/>
  <c r="P209" i="16"/>
  <c r="BI205" i="16"/>
  <c r="BH205" i="16"/>
  <c r="BG205" i="16"/>
  <c r="BF205" i="16"/>
  <c r="T205" i="16"/>
  <c r="R205" i="16"/>
  <c r="P205" i="16"/>
  <c r="BI202" i="16"/>
  <c r="BH202" i="16"/>
  <c r="BG202" i="16"/>
  <c r="BF202" i="16"/>
  <c r="T202" i="16"/>
  <c r="R202" i="16"/>
  <c r="P202" i="16"/>
  <c r="BI199" i="16"/>
  <c r="BH199" i="16"/>
  <c r="BG199" i="16"/>
  <c r="BF199" i="16"/>
  <c r="T199" i="16"/>
  <c r="R199" i="16"/>
  <c r="P199" i="16"/>
  <c r="BI193" i="16"/>
  <c r="BH193" i="16"/>
  <c r="BG193" i="16"/>
  <c r="BF193" i="16"/>
  <c r="T193" i="16"/>
  <c r="R193" i="16"/>
  <c r="P193" i="16"/>
  <c r="BI190" i="16"/>
  <c r="BH190" i="16"/>
  <c r="BG190" i="16"/>
  <c r="BF190" i="16"/>
  <c r="T190" i="16"/>
  <c r="R190" i="16"/>
  <c r="P190" i="16"/>
  <c r="BI187" i="16"/>
  <c r="BH187" i="16"/>
  <c r="BG187" i="16"/>
  <c r="BF187" i="16"/>
  <c r="T187" i="16"/>
  <c r="R187" i="16"/>
  <c r="P187" i="16"/>
  <c r="BI184" i="16"/>
  <c r="BH184" i="16"/>
  <c r="BG184" i="16"/>
  <c r="BF184" i="16"/>
  <c r="T184" i="16"/>
  <c r="R184" i="16"/>
  <c r="P184" i="16"/>
  <c r="BI181" i="16"/>
  <c r="BH181" i="16"/>
  <c r="BG181" i="16"/>
  <c r="BF181" i="16"/>
  <c r="T181" i="16"/>
  <c r="R181" i="16"/>
  <c r="P181" i="16"/>
  <c r="BI178" i="16"/>
  <c r="BH178" i="16"/>
  <c r="BG178" i="16"/>
  <c r="BF178" i="16"/>
  <c r="T178" i="16"/>
  <c r="R178" i="16"/>
  <c r="P178" i="16"/>
  <c r="BI175" i="16"/>
  <c r="BH175" i="16"/>
  <c r="BG175" i="16"/>
  <c r="BF175" i="16"/>
  <c r="T175" i="16"/>
  <c r="R175" i="16"/>
  <c r="P175" i="16"/>
  <c r="BI171" i="16"/>
  <c r="BH171" i="16"/>
  <c r="BG171" i="16"/>
  <c r="BF171" i="16"/>
  <c r="T171" i="16"/>
  <c r="R171" i="16"/>
  <c r="P171" i="16"/>
  <c r="BI168" i="16"/>
  <c r="BH168" i="16"/>
  <c r="BG168" i="16"/>
  <c r="BF168" i="16"/>
  <c r="T168" i="16"/>
  <c r="R168" i="16"/>
  <c r="P168" i="16"/>
  <c r="BI164" i="16"/>
  <c r="BH164" i="16"/>
  <c r="BG164" i="16"/>
  <c r="BF164" i="16"/>
  <c r="T164" i="16"/>
  <c r="R164" i="16"/>
  <c r="P164" i="16"/>
  <c r="BI160" i="16"/>
  <c r="BH160" i="16"/>
  <c r="BG160" i="16"/>
  <c r="BF160" i="16"/>
  <c r="T160" i="16"/>
  <c r="R160" i="16"/>
  <c r="P160" i="16"/>
  <c r="BI157" i="16"/>
  <c r="BH157" i="16"/>
  <c r="BG157" i="16"/>
  <c r="BF157" i="16"/>
  <c r="T157" i="16"/>
  <c r="R157" i="16"/>
  <c r="P157" i="16"/>
  <c r="BI155" i="16"/>
  <c r="BH155" i="16"/>
  <c r="BG155" i="16"/>
  <c r="BF155" i="16"/>
  <c r="T155" i="16"/>
  <c r="R155" i="16"/>
  <c r="P155" i="16"/>
  <c r="BI153" i="16"/>
  <c r="BH153" i="16"/>
  <c r="BG153" i="16"/>
  <c r="BF153" i="16"/>
  <c r="T153" i="16"/>
  <c r="R153" i="16"/>
  <c r="P153" i="16"/>
  <c r="BI149" i="16"/>
  <c r="BH149" i="16"/>
  <c r="BG149" i="16"/>
  <c r="BF149" i="16"/>
  <c r="T149" i="16"/>
  <c r="R149" i="16"/>
  <c r="P149" i="16"/>
  <c r="BI145" i="16"/>
  <c r="BH145" i="16"/>
  <c r="BG145" i="16"/>
  <c r="BF145" i="16"/>
  <c r="T145" i="16"/>
  <c r="R145" i="16"/>
  <c r="P145" i="16"/>
  <c r="BI141" i="16"/>
  <c r="BH141" i="16"/>
  <c r="BG141" i="16"/>
  <c r="BF141" i="16"/>
  <c r="T141" i="16"/>
  <c r="R141" i="16"/>
  <c r="P141" i="16"/>
  <c r="BI138" i="16"/>
  <c r="BH138" i="16"/>
  <c r="BG138" i="16"/>
  <c r="BF138" i="16"/>
  <c r="T138" i="16"/>
  <c r="R138" i="16"/>
  <c r="P138" i="16"/>
  <c r="BI135" i="16"/>
  <c r="BH135" i="16"/>
  <c r="BG135" i="16"/>
  <c r="BF135" i="16"/>
  <c r="T135" i="16"/>
  <c r="T134" i="16"/>
  <c r="R135" i="16"/>
  <c r="R134" i="16"/>
  <c r="P135" i="16"/>
  <c r="P134" i="16"/>
  <c r="J129" i="16"/>
  <c r="J128" i="16"/>
  <c r="F128" i="16"/>
  <c r="F126" i="16"/>
  <c r="E124" i="16"/>
  <c r="J94" i="16"/>
  <c r="J93" i="16"/>
  <c r="F93" i="16"/>
  <c r="F91" i="16"/>
  <c r="E89" i="16"/>
  <c r="J20" i="16"/>
  <c r="E20" i="16"/>
  <c r="F129" i="16" s="1"/>
  <c r="J19" i="16"/>
  <c r="J14" i="16"/>
  <c r="J91" i="16"/>
  <c r="E7" i="16"/>
  <c r="E85" i="16"/>
  <c r="J39" i="15"/>
  <c r="J38" i="15"/>
  <c r="AY112" i="1" s="1"/>
  <c r="J37" i="15"/>
  <c r="AX112" i="1" s="1"/>
  <c r="BI186" i="15"/>
  <c r="BH186" i="15"/>
  <c r="BG186" i="15"/>
  <c r="BF186" i="15"/>
  <c r="T186" i="15"/>
  <c r="T185" i="15" s="1"/>
  <c r="R186" i="15"/>
  <c r="R185" i="15" s="1"/>
  <c r="P186" i="15"/>
  <c r="P185" i="15" s="1"/>
  <c r="BI183" i="15"/>
  <c r="BH183" i="15"/>
  <c r="BG183" i="15"/>
  <c r="BF183" i="15"/>
  <c r="T183" i="15"/>
  <c r="R183" i="15"/>
  <c r="P183" i="15"/>
  <c r="BI181" i="15"/>
  <c r="BH181" i="15"/>
  <c r="BG181" i="15"/>
  <c r="BF181" i="15"/>
  <c r="T181" i="15"/>
  <c r="R181" i="15"/>
  <c r="P181" i="15"/>
  <c r="BI179" i="15"/>
  <c r="BH179" i="15"/>
  <c r="BG179" i="15"/>
  <c r="BF179" i="15"/>
  <c r="T179" i="15"/>
  <c r="R179" i="15"/>
  <c r="P179" i="15"/>
  <c r="BI177" i="15"/>
  <c r="BH177" i="15"/>
  <c r="BG177" i="15"/>
  <c r="BF177" i="15"/>
  <c r="T177" i="15"/>
  <c r="R177" i="15"/>
  <c r="P177" i="15"/>
  <c r="BI175" i="15"/>
  <c r="BH175" i="15"/>
  <c r="BG175" i="15"/>
  <c r="BF175" i="15"/>
  <c r="T175" i="15"/>
  <c r="R175" i="15"/>
  <c r="P175" i="15"/>
  <c r="BI173" i="15"/>
  <c r="BH173" i="15"/>
  <c r="BG173" i="15"/>
  <c r="BF173" i="15"/>
  <c r="T173" i="15"/>
  <c r="R173" i="15"/>
  <c r="P173" i="15"/>
  <c r="BI171" i="15"/>
  <c r="BH171" i="15"/>
  <c r="BG171" i="15"/>
  <c r="BF171" i="15"/>
  <c r="T171" i="15"/>
  <c r="R171" i="15"/>
  <c r="P171" i="15"/>
  <c r="BI169" i="15"/>
  <c r="BH169" i="15"/>
  <c r="BG169" i="15"/>
  <c r="BF169" i="15"/>
  <c r="T169" i="15"/>
  <c r="R169" i="15"/>
  <c r="P169" i="15"/>
  <c r="BI167" i="15"/>
  <c r="BH167" i="15"/>
  <c r="BG167" i="15"/>
  <c r="BF167" i="15"/>
  <c r="T167" i="15"/>
  <c r="R167" i="15"/>
  <c r="P167" i="15"/>
  <c r="BI165" i="15"/>
  <c r="BH165" i="15"/>
  <c r="BG165" i="15"/>
  <c r="BF165" i="15"/>
  <c r="T165" i="15"/>
  <c r="R165" i="15"/>
  <c r="P165" i="15"/>
  <c r="BI163" i="15"/>
  <c r="BH163" i="15"/>
  <c r="BG163" i="15"/>
  <c r="BF163" i="15"/>
  <c r="T163" i="15"/>
  <c r="R163" i="15"/>
  <c r="P163" i="15"/>
  <c r="BI161" i="15"/>
  <c r="BH161" i="15"/>
  <c r="BG161" i="15"/>
  <c r="BF161" i="15"/>
  <c r="T161" i="15"/>
  <c r="R161" i="15"/>
  <c r="P161" i="15"/>
  <c r="BI158" i="15"/>
  <c r="BH158" i="15"/>
  <c r="BG158" i="15"/>
  <c r="BF158" i="15"/>
  <c r="T158" i="15"/>
  <c r="R158" i="15"/>
  <c r="P158" i="15"/>
  <c r="BI156" i="15"/>
  <c r="BH156" i="15"/>
  <c r="BG156" i="15"/>
  <c r="BF156" i="15"/>
  <c r="T156" i="15"/>
  <c r="R156" i="15"/>
  <c r="P156" i="15"/>
  <c r="BI154" i="15"/>
  <c r="BH154" i="15"/>
  <c r="BG154" i="15"/>
  <c r="BF154" i="15"/>
  <c r="T154" i="15"/>
  <c r="R154" i="15"/>
  <c r="P154" i="15"/>
  <c r="BI151" i="15"/>
  <c r="BH151" i="15"/>
  <c r="BG151" i="15"/>
  <c r="BF151" i="15"/>
  <c r="T151" i="15"/>
  <c r="R151" i="15"/>
  <c r="P151" i="15"/>
  <c r="BI148" i="15"/>
  <c r="BH148" i="15"/>
  <c r="BG148" i="15"/>
  <c r="BF148" i="15"/>
  <c r="T148" i="15"/>
  <c r="R148" i="15"/>
  <c r="P148" i="15"/>
  <c r="BI145" i="15"/>
  <c r="BH145" i="15"/>
  <c r="BG145" i="15"/>
  <c r="BF145" i="15"/>
  <c r="T145" i="15"/>
  <c r="R145" i="15"/>
  <c r="P145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6" i="15"/>
  <c r="BH136" i="15"/>
  <c r="BG136" i="15"/>
  <c r="BF136" i="15"/>
  <c r="T136" i="15"/>
  <c r="R136" i="15"/>
  <c r="P136" i="15"/>
  <c r="BI133" i="15"/>
  <c r="BH133" i="15"/>
  <c r="BG133" i="15"/>
  <c r="BF133" i="15"/>
  <c r="T133" i="15"/>
  <c r="R133" i="15"/>
  <c r="P133" i="15"/>
  <c r="BI130" i="15"/>
  <c r="BH130" i="15"/>
  <c r="BG130" i="15"/>
  <c r="BF130" i="15"/>
  <c r="T130" i="15"/>
  <c r="R130" i="15"/>
  <c r="P130" i="15"/>
  <c r="BI127" i="15"/>
  <c r="BH127" i="15"/>
  <c r="BG127" i="15"/>
  <c r="BF127" i="15"/>
  <c r="T127" i="15"/>
  <c r="R127" i="15"/>
  <c r="P127" i="15"/>
  <c r="J122" i="15"/>
  <c r="J121" i="15"/>
  <c r="F121" i="15"/>
  <c r="F119" i="15"/>
  <c r="E117" i="15"/>
  <c r="J94" i="15"/>
  <c r="J93" i="15"/>
  <c r="F93" i="15"/>
  <c r="F91" i="15"/>
  <c r="E89" i="15"/>
  <c r="J20" i="15"/>
  <c r="E20" i="15"/>
  <c r="F122" i="15"/>
  <c r="J19" i="15"/>
  <c r="J14" i="15"/>
  <c r="J119" i="15" s="1"/>
  <c r="E7" i="15"/>
  <c r="E113" i="15" s="1"/>
  <c r="J39" i="14"/>
  <c r="J38" i="14"/>
  <c r="AY111" i="1"/>
  <c r="J37" i="14"/>
  <c r="AX111" i="1"/>
  <c r="BI172" i="14"/>
  <c r="BH172" i="14"/>
  <c r="BG172" i="14"/>
  <c r="BF172" i="14"/>
  <c r="T172" i="14"/>
  <c r="R172" i="14"/>
  <c r="P172" i="14"/>
  <c r="BI170" i="14"/>
  <c r="BH170" i="14"/>
  <c r="BG170" i="14"/>
  <c r="BF170" i="14"/>
  <c r="T170" i="14"/>
  <c r="R170" i="14"/>
  <c r="P170" i="14"/>
  <c r="BI168" i="14"/>
  <c r="BH168" i="14"/>
  <c r="BG168" i="14"/>
  <c r="BF168" i="14"/>
  <c r="T168" i="14"/>
  <c r="R168" i="14"/>
  <c r="P168" i="14"/>
  <c r="BI165" i="14"/>
  <c r="BH165" i="14"/>
  <c r="BG165" i="14"/>
  <c r="BF165" i="14"/>
  <c r="T165" i="14"/>
  <c r="R165" i="14"/>
  <c r="P165" i="14"/>
  <c r="BI163" i="14"/>
  <c r="BH163" i="14"/>
  <c r="BG163" i="14"/>
  <c r="BF163" i="14"/>
  <c r="T163" i="14"/>
  <c r="R163" i="14"/>
  <c r="P163" i="14"/>
  <c r="BI161" i="14"/>
  <c r="BH161" i="14"/>
  <c r="BG161" i="14"/>
  <c r="BF161" i="14"/>
  <c r="T161" i="14"/>
  <c r="R161" i="14"/>
  <c r="P161" i="14"/>
  <c r="BI159" i="14"/>
  <c r="BH159" i="14"/>
  <c r="BG159" i="14"/>
  <c r="BF159" i="14"/>
  <c r="T159" i="14"/>
  <c r="R159" i="14"/>
  <c r="P159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3" i="14"/>
  <c r="BH153" i="14"/>
  <c r="BG153" i="14"/>
  <c r="BF153" i="14"/>
  <c r="T153" i="14"/>
  <c r="R153" i="14"/>
  <c r="P153" i="14"/>
  <c r="BI151" i="14"/>
  <c r="BH151" i="14"/>
  <c r="BG151" i="14"/>
  <c r="BF151" i="14"/>
  <c r="T151" i="14"/>
  <c r="R151" i="14"/>
  <c r="P151" i="14"/>
  <c r="BI149" i="14"/>
  <c r="BH149" i="14"/>
  <c r="BG149" i="14"/>
  <c r="BF149" i="14"/>
  <c r="T149" i="14"/>
  <c r="R149" i="14"/>
  <c r="P149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39" i="14"/>
  <c r="BH139" i="14"/>
  <c r="BG139" i="14"/>
  <c r="BF139" i="14"/>
  <c r="T139" i="14"/>
  <c r="R139" i="14"/>
  <c r="P139" i="14"/>
  <c r="BI137" i="14"/>
  <c r="BH137" i="14"/>
  <c r="BG137" i="14"/>
  <c r="BF137" i="14"/>
  <c r="T137" i="14"/>
  <c r="R137" i="14"/>
  <c r="P137" i="14"/>
  <c r="BI135" i="14"/>
  <c r="BH135" i="14"/>
  <c r="BG135" i="14"/>
  <c r="BF135" i="14"/>
  <c r="T135" i="14"/>
  <c r="R135" i="14"/>
  <c r="P135" i="14"/>
  <c r="BI131" i="14"/>
  <c r="BH131" i="14"/>
  <c r="BG131" i="14"/>
  <c r="BF131" i="14"/>
  <c r="T131" i="14"/>
  <c r="R131" i="14"/>
  <c r="P131" i="14"/>
  <c r="BI129" i="14"/>
  <c r="BH129" i="14"/>
  <c r="BG129" i="14"/>
  <c r="BF129" i="14"/>
  <c r="T129" i="14"/>
  <c r="R129" i="14"/>
  <c r="P129" i="14"/>
  <c r="BI127" i="14"/>
  <c r="BH127" i="14"/>
  <c r="BG127" i="14"/>
  <c r="BF127" i="14"/>
  <c r="T127" i="14"/>
  <c r="R127" i="14"/>
  <c r="P127" i="14"/>
  <c r="BI125" i="14"/>
  <c r="BH125" i="14"/>
  <c r="BG125" i="14"/>
  <c r="BF125" i="14"/>
  <c r="T125" i="14"/>
  <c r="R125" i="14"/>
  <c r="P125" i="14"/>
  <c r="J120" i="14"/>
  <c r="J119" i="14"/>
  <c r="F119" i="14"/>
  <c r="F117" i="14"/>
  <c r="E115" i="14"/>
  <c r="J94" i="14"/>
  <c r="J93" i="14"/>
  <c r="F93" i="14"/>
  <c r="F91" i="14"/>
  <c r="E89" i="14"/>
  <c r="J20" i="14"/>
  <c r="E20" i="14"/>
  <c r="F120" i="14"/>
  <c r="J19" i="14"/>
  <c r="J14" i="14"/>
  <c r="J117" i="14" s="1"/>
  <c r="E7" i="14"/>
  <c r="E111" i="14" s="1"/>
  <c r="J39" i="13"/>
  <c r="J38" i="13"/>
  <c r="AY109" i="1"/>
  <c r="J37" i="13"/>
  <c r="AX109" i="1"/>
  <c r="BI121" i="13"/>
  <c r="BH121" i="13"/>
  <c r="BG121" i="13"/>
  <c r="BF121" i="13"/>
  <c r="J36" i="13" s="1"/>
  <c r="AW109" i="1" s="1"/>
  <c r="T121" i="13"/>
  <c r="T120" i="13"/>
  <c r="R121" i="13"/>
  <c r="R120" i="13"/>
  <c r="P121" i="13"/>
  <c r="P120" i="13"/>
  <c r="AU109" i="1" s="1"/>
  <c r="AU108" i="1" s="1"/>
  <c r="J117" i="13"/>
  <c r="J116" i="13"/>
  <c r="F116" i="13"/>
  <c r="F114" i="13"/>
  <c r="E112" i="13"/>
  <c r="J94" i="13"/>
  <c r="J93" i="13"/>
  <c r="F93" i="13"/>
  <c r="F91" i="13"/>
  <c r="E89" i="13"/>
  <c r="J20" i="13"/>
  <c r="E20" i="13"/>
  <c r="F117" i="13"/>
  <c r="J19" i="13"/>
  <c r="J14" i="13"/>
  <c r="J114" i="13" s="1"/>
  <c r="E7" i="13"/>
  <c r="E108" i="13" s="1"/>
  <c r="J39" i="12"/>
  <c r="J38" i="12"/>
  <c r="AY107" i="1"/>
  <c r="J37" i="12"/>
  <c r="AX107" i="1"/>
  <c r="BI195" i="12"/>
  <c r="BH195" i="12"/>
  <c r="BG195" i="12"/>
  <c r="BF195" i="12"/>
  <c r="T195" i="12"/>
  <c r="R195" i="12"/>
  <c r="P195" i="12"/>
  <c r="BI193" i="12"/>
  <c r="BH193" i="12"/>
  <c r="BG193" i="12"/>
  <c r="BF193" i="12"/>
  <c r="T193" i="12"/>
  <c r="R193" i="12"/>
  <c r="P193" i="12"/>
  <c r="BI191" i="12"/>
  <c r="BH191" i="12"/>
  <c r="BG191" i="12"/>
  <c r="BF191" i="12"/>
  <c r="T191" i="12"/>
  <c r="R191" i="12"/>
  <c r="P191" i="12"/>
  <c r="BI188" i="12"/>
  <c r="BH188" i="12"/>
  <c r="BG188" i="12"/>
  <c r="BF188" i="12"/>
  <c r="T188" i="12"/>
  <c r="R188" i="12"/>
  <c r="P188" i="12"/>
  <c r="BI186" i="12"/>
  <c r="BH186" i="12"/>
  <c r="BG186" i="12"/>
  <c r="BF186" i="12"/>
  <c r="T186" i="12"/>
  <c r="R186" i="12"/>
  <c r="P186" i="12"/>
  <c r="BI184" i="12"/>
  <c r="BH184" i="12"/>
  <c r="BG184" i="12"/>
  <c r="BF184" i="12"/>
  <c r="T184" i="12"/>
  <c r="R184" i="12"/>
  <c r="P184" i="12"/>
  <c r="BI182" i="12"/>
  <c r="BH182" i="12"/>
  <c r="BG182" i="12"/>
  <c r="BF182" i="12"/>
  <c r="T182" i="12"/>
  <c r="R182" i="12"/>
  <c r="P182" i="12"/>
  <c r="BI180" i="12"/>
  <c r="BH180" i="12"/>
  <c r="BG180" i="12"/>
  <c r="BF180" i="12"/>
  <c r="T180" i="12"/>
  <c r="R180" i="12"/>
  <c r="P180" i="12"/>
  <c r="BI177" i="12"/>
  <c r="BH177" i="12"/>
  <c r="BG177" i="12"/>
  <c r="BF177" i="12"/>
  <c r="T177" i="12"/>
  <c r="T176" i="12"/>
  <c r="R177" i="12"/>
  <c r="R176" i="12"/>
  <c r="P177" i="12"/>
  <c r="P176" i="12"/>
  <c r="BI174" i="12"/>
  <c r="BH174" i="12"/>
  <c r="BG174" i="12"/>
  <c r="BF174" i="12"/>
  <c r="T174" i="12"/>
  <c r="T173" i="12"/>
  <c r="R174" i="12"/>
  <c r="R173" i="12"/>
  <c r="P174" i="12"/>
  <c r="P173" i="12"/>
  <c r="BI171" i="12"/>
  <c r="BH171" i="12"/>
  <c r="BG171" i="12"/>
  <c r="BF171" i="12"/>
  <c r="T171" i="12"/>
  <c r="R171" i="12"/>
  <c r="P171" i="12"/>
  <c r="BI169" i="12"/>
  <c r="BH169" i="12"/>
  <c r="BG169" i="12"/>
  <c r="BF169" i="12"/>
  <c r="T169" i="12"/>
  <c r="R169" i="12"/>
  <c r="P169" i="12"/>
  <c r="BI167" i="12"/>
  <c r="BH167" i="12"/>
  <c r="BG167" i="12"/>
  <c r="BF167" i="12"/>
  <c r="T167" i="12"/>
  <c r="R167" i="12"/>
  <c r="P167" i="12"/>
  <c r="BI165" i="12"/>
  <c r="BH165" i="12"/>
  <c r="BG165" i="12"/>
  <c r="BF165" i="12"/>
  <c r="T165" i="12"/>
  <c r="R165" i="12"/>
  <c r="P165" i="12"/>
  <c r="BI163" i="12"/>
  <c r="BH163" i="12"/>
  <c r="BG163" i="12"/>
  <c r="BF163" i="12"/>
  <c r="T163" i="12"/>
  <c r="R163" i="12"/>
  <c r="P163" i="12"/>
  <c r="BI160" i="12"/>
  <c r="BH160" i="12"/>
  <c r="BG160" i="12"/>
  <c r="BF160" i="12"/>
  <c r="T160" i="12"/>
  <c r="R160" i="12"/>
  <c r="P160" i="12"/>
  <c r="BI157" i="12"/>
  <c r="BH157" i="12"/>
  <c r="BG157" i="12"/>
  <c r="BF157" i="12"/>
  <c r="T157" i="12"/>
  <c r="R157" i="12"/>
  <c r="P157" i="12"/>
  <c r="BI155" i="12"/>
  <c r="BH155" i="12"/>
  <c r="BG155" i="12"/>
  <c r="BF155" i="12"/>
  <c r="T155" i="12"/>
  <c r="R155" i="12"/>
  <c r="P155" i="12"/>
  <c r="BI153" i="12"/>
  <c r="BH153" i="12"/>
  <c r="BG153" i="12"/>
  <c r="BF153" i="12"/>
  <c r="T153" i="12"/>
  <c r="R153" i="12"/>
  <c r="P153" i="12"/>
  <c r="BI151" i="12"/>
  <c r="BH151" i="12"/>
  <c r="BG151" i="12"/>
  <c r="BF151" i="12"/>
  <c r="T151" i="12"/>
  <c r="R151" i="12"/>
  <c r="P151" i="12"/>
  <c r="BI149" i="12"/>
  <c r="BH149" i="12"/>
  <c r="BG149" i="12"/>
  <c r="BF149" i="12"/>
  <c r="T149" i="12"/>
  <c r="R149" i="12"/>
  <c r="P149" i="12"/>
  <c r="BI147" i="12"/>
  <c r="BH147" i="12"/>
  <c r="BG147" i="12"/>
  <c r="BF147" i="12"/>
  <c r="T147" i="12"/>
  <c r="R147" i="12"/>
  <c r="P147" i="12"/>
  <c r="BI145" i="12"/>
  <c r="BH145" i="12"/>
  <c r="BG145" i="12"/>
  <c r="BF145" i="12"/>
  <c r="T145" i="12"/>
  <c r="R145" i="12"/>
  <c r="P145" i="12"/>
  <c r="BI143" i="12"/>
  <c r="BH143" i="12"/>
  <c r="BG143" i="12"/>
  <c r="BF143" i="12"/>
  <c r="T143" i="12"/>
  <c r="R143" i="12"/>
  <c r="P143" i="12"/>
  <c r="BI141" i="12"/>
  <c r="BH141" i="12"/>
  <c r="BG141" i="12"/>
  <c r="BF141" i="12"/>
  <c r="T141" i="12"/>
  <c r="R141" i="12"/>
  <c r="P141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4" i="12"/>
  <c r="BH134" i="12"/>
  <c r="BG134" i="12"/>
  <c r="BF134" i="12"/>
  <c r="T134" i="12"/>
  <c r="R134" i="12"/>
  <c r="P134" i="12"/>
  <c r="BI131" i="12"/>
  <c r="BH131" i="12"/>
  <c r="BG131" i="12"/>
  <c r="BF131" i="12"/>
  <c r="T131" i="12"/>
  <c r="R131" i="12"/>
  <c r="P131" i="12"/>
  <c r="J125" i="12"/>
  <c r="J124" i="12"/>
  <c r="F124" i="12"/>
  <c r="F122" i="12"/>
  <c r="E120" i="12"/>
  <c r="J94" i="12"/>
  <c r="J93" i="12"/>
  <c r="F93" i="12"/>
  <c r="F91" i="12"/>
  <c r="E89" i="12"/>
  <c r="J20" i="12"/>
  <c r="E20" i="12"/>
  <c r="F125" i="12"/>
  <c r="J19" i="12"/>
  <c r="J14" i="12"/>
  <c r="J122" i="12" s="1"/>
  <c r="E7" i="12"/>
  <c r="E116" i="12" s="1"/>
  <c r="J39" i="11"/>
  <c r="J38" i="11"/>
  <c r="AY106" i="1"/>
  <c r="J37" i="11"/>
  <c r="AX106" i="1"/>
  <c r="BI350" i="11"/>
  <c r="BH350" i="11"/>
  <c r="BG350" i="11"/>
  <c r="BF350" i="11"/>
  <c r="T350" i="11"/>
  <c r="R350" i="11"/>
  <c r="P350" i="11"/>
  <c r="BI345" i="11"/>
  <c r="BH345" i="11"/>
  <c r="BG345" i="11"/>
  <c r="BF345" i="11"/>
  <c r="T345" i="11"/>
  <c r="R345" i="11"/>
  <c r="P345" i="11"/>
  <c r="BI342" i="11"/>
  <c r="BH342" i="11"/>
  <c r="BG342" i="11"/>
  <c r="BF342" i="11"/>
  <c r="T342" i="11"/>
  <c r="R342" i="11"/>
  <c r="P342" i="11"/>
  <c r="BI340" i="11"/>
  <c r="BH340" i="11"/>
  <c r="BG340" i="11"/>
  <c r="BF340" i="11"/>
  <c r="T340" i="11"/>
  <c r="R340" i="11"/>
  <c r="P340" i="11"/>
  <c r="BI338" i="11"/>
  <c r="BH338" i="11"/>
  <c r="BG338" i="11"/>
  <c r="BF338" i="11"/>
  <c r="T338" i="11"/>
  <c r="R338" i="11"/>
  <c r="P338" i="11"/>
  <c r="BI336" i="11"/>
  <c r="BH336" i="11"/>
  <c r="BG336" i="11"/>
  <c r="BF336" i="11"/>
  <c r="T336" i="11"/>
  <c r="R336" i="11"/>
  <c r="P336" i="11"/>
  <c r="BI334" i="11"/>
  <c r="BH334" i="11"/>
  <c r="BG334" i="11"/>
  <c r="BF334" i="11"/>
  <c r="T334" i="11"/>
  <c r="R334" i="11"/>
  <c r="P334" i="11"/>
  <c r="BI332" i="11"/>
  <c r="BH332" i="11"/>
  <c r="BG332" i="11"/>
  <c r="BF332" i="11"/>
  <c r="T332" i="11"/>
  <c r="R332" i="11"/>
  <c r="P332" i="11"/>
  <c r="BI330" i="11"/>
  <c r="BH330" i="11"/>
  <c r="BG330" i="11"/>
  <c r="BF330" i="11"/>
  <c r="T330" i="11"/>
  <c r="R330" i="11"/>
  <c r="P330" i="11"/>
  <c r="BI327" i="11"/>
  <c r="BH327" i="11"/>
  <c r="BG327" i="11"/>
  <c r="BF327" i="11"/>
  <c r="T327" i="11"/>
  <c r="R327" i="11"/>
  <c r="P327" i="11"/>
  <c r="BI325" i="11"/>
  <c r="BH325" i="11"/>
  <c r="BG325" i="11"/>
  <c r="BF325" i="11"/>
  <c r="T325" i="11"/>
  <c r="R325" i="11"/>
  <c r="P325" i="11"/>
  <c r="BI323" i="11"/>
  <c r="BH323" i="11"/>
  <c r="BG323" i="11"/>
  <c r="BF323" i="11"/>
  <c r="T323" i="11"/>
  <c r="R323" i="11"/>
  <c r="P323" i="11"/>
  <c r="BI321" i="11"/>
  <c r="BH321" i="11"/>
  <c r="BG321" i="11"/>
  <c r="BF321" i="11"/>
  <c r="T321" i="11"/>
  <c r="R321" i="11"/>
  <c r="P321" i="11"/>
  <c r="BI319" i="11"/>
  <c r="BH319" i="11"/>
  <c r="BG319" i="11"/>
  <c r="BF319" i="11"/>
  <c r="T319" i="11"/>
  <c r="R319" i="11"/>
  <c r="P319" i="11"/>
  <c r="BI317" i="11"/>
  <c r="BH317" i="11"/>
  <c r="BG317" i="11"/>
  <c r="BF317" i="11"/>
  <c r="T317" i="11"/>
  <c r="R317" i="11"/>
  <c r="P317" i="11"/>
  <c r="BI315" i="11"/>
  <c r="BH315" i="11"/>
  <c r="BG315" i="11"/>
  <c r="BF315" i="11"/>
  <c r="T315" i="11"/>
  <c r="R315" i="11"/>
  <c r="P315" i="11"/>
  <c r="BI313" i="11"/>
  <c r="BH313" i="11"/>
  <c r="BG313" i="11"/>
  <c r="BF313" i="11"/>
  <c r="T313" i="11"/>
  <c r="R313" i="11"/>
  <c r="P313" i="11"/>
  <c r="BI311" i="11"/>
  <c r="BH311" i="11"/>
  <c r="BG311" i="11"/>
  <c r="BF311" i="11"/>
  <c r="T311" i="11"/>
  <c r="R311" i="11"/>
  <c r="P311" i="11"/>
  <c r="BI309" i="11"/>
  <c r="BH309" i="11"/>
  <c r="BG309" i="11"/>
  <c r="BF309" i="11"/>
  <c r="T309" i="11"/>
  <c r="R309" i="11"/>
  <c r="P309" i="11"/>
  <c r="BI307" i="11"/>
  <c r="BH307" i="11"/>
  <c r="BG307" i="11"/>
  <c r="BF307" i="11"/>
  <c r="T307" i="11"/>
  <c r="R307" i="11"/>
  <c r="P307" i="11"/>
  <c r="BI305" i="11"/>
  <c r="BH305" i="11"/>
  <c r="BG305" i="11"/>
  <c r="BF305" i="11"/>
  <c r="T305" i="11"/>
  <c r="R305" i="11"/>
  <c r="P305" i="11"/>
  <c r="BI303" i="11"/>
  <c r="BH303" i="11"/>
  <c r="BG303" i="11"/>
  <c r="BF303" i="11"/>
  <c r="T303" i="11"/>
  <c r="R303" i="11"/>
  <c r="P303" i="11"/>
  <c r="BI301" i="11"/>
  <c r="BH301" i="11"/>
  <c r="BG301" i="11"/>
  <c r="BF301" i="11"/>
  <c r="T301" i="11"/>
  <c r="R301" i="11"/>
  <c r="P301" i="11"/>
  <c r="BI299" i="11"/>
  <c r="BH299" i="11"/>
  <c r="BG299" i="11"/>
  <c r="BF299" i="11"/>
  <c r="T299" i="11"/>
  <c r="R299" i="11"/>
  <c r="P299" i="11"/>
  <c r="BI297" i="11"/>
  <c r="BH297" i="11"/>
  <c r="BG297" i="11"/>
  <c r="BF297" i="11"/>
  <c r="T297" i="11"/>
  <c r="R297" i="11"/>
  <c r="P297" i="11"/>
  <c r="BI295" i="11"/>
  <c r="BH295" i="11"/>
  <c r="BG295" i="11"/>
  <c r="BF295" i="11"/>
  <c r="T295" i="11"/>
  <c r="R295" i="11"/>
  <c r="P295" i="11"/>
  <c r="BI293" i="11"/>
  <c r="BH293" i="11"/>
  <c r="BG293" i="11"/>
  <c r="BF293" i="11"/>
  <c r="T293" i="11"/>
  <c r="R293" i="11"/>
  <c r="P293" i="11"/>
  <c r="BI291" i="11"/>
  <c r="BH291" i="11"/>
  <c r="BG291" i="11"/>
  <c r="BF291" i="11"/>
  <c r="T291" i="11"/>
  <c r="R291" i="11"/>
  <c r="P291" i="11"/>
  <c r="BI289" i="11"/>
  <c r="BH289" i="11"/>
  <c r="BG289" i="11"/>
  <c r="BF289" i="11"/>
  <c r="T289" i="11"/>
  <c r="R289" i="11"/>
  <c r="P289" i="11"/>
  <c r="BI287" i="11"/>
  <c r="BH287" i="11"/>
  <c r="BG287" i="11"/>
  <c r="BF287" i="11"/>
  <c r="T287" i="11"/>
  <c r="R287" i="11"/>
  <c r="P287" i="11"/>
  <c r="BI285" i="11"/>
  <c r="BH285" i="11"/>
  <c r="BG285" i="11"/>
  <c r="BF285" i="11"/>
  <c r="T285" i="11"/>
  <c r="R285" i="11"/>
  <c r="P285" i="11"/>
  <c r="BI283" i="11"/>
  <c r="BH283" i="11"/>
  <c r="BG283" i="11"/>
  <c r="BF283" i="11"/>
  <c r="T283" i="11"/>
  <c r="R283" i="11"/>
  <c r="P283" i="11"/>
  <c r="BI281" i="11"/>
  <c r="BH281" i="11"/>
  <c r="BG281" i="11"/>
  <c r="BF281" i="11"/>
  <c r="T281" i="11"/>
  <c r="R281" i="11"/>
  <c r="P281" i="11"/>
  <c r="BI279" i="11"/>
  <c r="BH279" i="11"/>
  <c r="BG279" i="11"/>
  <c r="BF279" i="11"/>
  <c r="T279" i="11"/>
  <c r="R279" i="11"/>
  <c r="P279" i="11"/>
  <c r="BI277" i="11"/>
  <c r="BH277" i="11"/>
  <c r="BG277" i="11"/>
  <c r="BF277" i="11"/>
  <c r="T277" i="11"/>
  <c r="R277" i="11"/>
  <c r="P277" i="11"/>
  <c r="BI275" i="11"/>
  <c r="BH275" i="11"/>
  <c r="BG275" i="11"/>
  <c r="BF275" i="11"/>
  <c r="T275" i="11"/>
  <c r="R275" i="11"/>
  <c r="P275" i="11"/>
  <c r="BI273" i="11"/>
  <c r="BH273" i="11"/>
  <c r="BG273" i="11"/>
  <c r="BF273" i="11"/>
  <c r="T273" i="11"/>
  <c r="R273" i="11"/>
  <c r="P273" i="11"/>
  <c r="BI270" i="11"/>
  <c r="BH270" i="11"/>
  <c r="BG270" i="11"/>
  <c r="BF270" i="11"/>
  <c r="T270" i="11"/>
  <c r="R270" i="11"/>
  <c r="P270" i="11"/>
  <c r="BI268" i="11"/>
  <c r="BH268" i="11"/>
  <c r="BG268" i="11"/>
  <c r="BF268" i="11"/>
  <c r="T268" i="11"/>
  <c r="R268" i="11"/>
  <c r="P268" i="11"/>
  <c r="BI266" i="11"/>
  <c r="BH266" i="11"/>
  <c r="BG266" i="11"/>
  <c r="BF266" i="11"/>
  <c r="T266" i="11"/>
  <c r="R266" i="11"/>
  <c r="P266" i="11"/>
  <c r="BI263" i="11"/>
  <c r="BH263" i="11"/>
  <c r="BG263" i="11"/>
  <c r="BF263" i="11"/>
  <c r="T263" i="11"/>
  <c r="R263" i="11"/>
  <c r="P263" i="11"/>
  <c r="BI261" i="11"/>
  <c r="BH261" i="11"/>
  <c r="BG261" i="11"/>
  <c r="BF261" i="11"/>
  <c r="T261" i="11"/>
  <c r="R261" i="11"/>
  <c r="P261" i="11"/>
  <c r="BI259" i="11"/>
  <c r="BH259" i="11"/>
  <c r="BG259" i="11"/>
  <c r="BF259" i="11"/>
  <c r="T259" i="11"/>
  <c r="R259" i="11"/>
  <c r="P259" i="11"/>
  <c r="BI257" i="11"/>
  <c r="BH257" i="11"/>
  <c r="BG257" i="11"/>
  <c r="BF257" i="11"/>
  <c r="T257" i="11"/>
  <c r="R257" i="11"/>
  <c r="P257" i="11"/>
  <c r="BI254" i="11"/>
  <c r="BH254" i="11"/>
  <c r="BG254" i="11"/>
  <c r="BF254" i="11"/>
  <c r="T254" i="11"/>
  <c r="R254" i="11"/>
  <c r="P254" i="11"/>
  <c r="BI252" i="11"/>
  <c r="BH252" i="11"/>
  <c r="BG252" i="11"/>
  <c r="BF252" i="11"/>
  <c r="T252" i="11"/>
  <c r="R252" i="11"/>
  <c r="P252" i="11"/>
  <c r="BI250" i="11"/>
  <c r="BH250" i="11"/>
  <c r="BG250" i="11"/>
  <c r="BF250" i="11"/>
  <c r="T250" i="11"/>
  <c r="R250" i="11"/>
  <c r="P250" i="11"/>
  <c r="BI248" i="11"/>
  <c r="BH248" i="11"/>
  <c r="BG248" i="11"/>
  <c r="BF248" i="11"/>
  <c r="T248" i="11"/>
  <c r="R248" i="11"/>
  <c r="P248" i="11"/>
  <c r="BI246" i="11"/>
  <c r="BH246" i="11"/>
  <c r="BG246" i="11"/>
  <c r="BF246" i="11"/>
  <c r="T246" i="11"/>
  <c r="R246" i="11"/>
  <c r="P246" i="11"/>
  <c r="BI244" i="11"/>
  <c r="BH244" i="11"/>
  <c r="BG244" i="11"/>
  <c r="BF244" i="11"/>
  <c r="T244" i="11"/>
  <c r="R244" i="11"/>
  <c r="P244" i="11"/>
  <c r="BI242" i="11"/>
  <c r="BH242" i="11"/>
  <c r="BG242" i="11"/>
  <c r="BF242" i="11"/>
  <c r="T242" i="11"/>
  <c r="R242" i="11"/>
  <c r="P242" i="11"/>
  <c r="BI240" i="11"/>
  <c r="BH240" i="11"/>
  <c r="BG240" i="11"/>
  <c r="BF240" i="11"/>
  <c r="T240" i="11"/>
  <c r="R240" i="11"/>
  <c r="P240" i="11"/>
  <c r="BI238" i="11"/>
  <c r="BH238" i="11"/>
  <c r="BG238" i="11"/>
  <c r="BF238" i="11"/>
  <c r="T238" i="11"/>
  <c r="R238" i="11"/>
  <c r="P238" i="11"/>
  <c r="BI236" i="11"/>
  <c r="BH236" i="11"/>
  <c r="BG236" i="11"/>
  <c r="BF236" i="11"/>
  <c r="T236" i="11"/>
  <c r="R236" i="11"/>
  <c r="P236" i="11"/>
  <c r="BI234" i="11"/>
  <c r="BH234" i="11"/>
  <c r="BG234" i="11"/>
  <c r="BF234" i="11"/>
  <c r="T234" i="11"/>
  <c r="R234" i="11"/>
  <c r="P234" i="11"/>
  <c r="BI232" i="11"/>
  <c r="BH232" i="11"/>
  <c r="BG232" i="11"/>
  <c r="BF232" i="11"/>
  <c r="T232" i="11"/>
  <c r="R232" i="11"/>
  <c r="P232" i="11"/>
  <c r="BI230" i="11"/>
  <c r="BH230" i="11"/>
  <c r="BG230" i="11"/>
  <c r="BF230" i="11"/>
  <c r="T230" i="11"/>
  <c r="R230" i="11"/>
  <c r="P230" i="11"/>
  <c r="BI228" i="11"/>
  <c r="BH228" i="11"/>
  <c r="BG228" i="11"/>
  <c r="BF228" i="11"/>
  <c r="T228" i="11"/>
  <c r="R228" i="11"/>
  <c r="P228" i="11"/>
  <c r="BI226" i="11"/>
  <c r="BH226" i="11"/>
  <c r="BG226" i="11"/>
  <c r="BF226" i="11"/>
  <c r="T226" i="11"/>
  <c r="R226" i="11"/>
  <c r="P226" i="11"/>
  <c r="BI224" i="11"/>
  <c r="BH224" i="11"/>
  <c r="BG224" i="11"/>
  <c r="BF224" i="11"/>
  <c r="T224" i="11"/>
  <c r="R224" i="11"/>
  <c r="P224" i="11"/>
  <c r="BI222" i="11"/>
  <c r="BH222" i="11"/>
  <c r="BG222" i="11"/>
  <c r="BF222" i="11"/>
  <c r="T222" i="11"/>
  <c r="R222" i="11"/>
  <c r="P222" i="11"/>
  <c r="BI220" i="11"/>
  <c r="BH220" i="11"/>
  <c r="BG220" i="11"/>
  <c r="BF220" i="11"/>
  <c r="T220" i="11"/>
  <c r="R220" i="11"/>
  <c r="P220" i="11"/>
  <c r="BI217" i="11"/>
  <c r="BH217" i="11"/>
  <c r="BG217" i="11"/>
  <c r="BF217" i="11"/>
  <c r="T217" i="11"/>
  <c r="R217" i="11"/>
  <c r="P217" i="11"/>
  <c r="BI212" i="11"/>
  <c r="BH212" i="11"/>
  <c r="BG212" i="11"/>
  <c r="BF212" i="11"/>
  <c r="T212" i="11"/>
  <c r="R212" i="11"/>
  <c r="P212" i="11"/>
  <c r="BI207" i="11"/>
  <c r="BH207" i="11"/>
  <c r="BG207" i="11"/>
  <c r="BF207" i="11"/>
  <c r="T207" i="11"/>
  <c r="R207" i="11"/>
  <c r="P207" i="11"/>
  <c r="BI201" i="11"/>
  <c r="BH201" i="11"/>
  <c r="BG201" i="11"/>
  <c r="BF201" i="11"/>
  <c r="T201" i="11"/>
  <c r="R201" i="11"/>
  <c r="P201" i="11"/>
  <c r="BI199" i="11"/>
  <c r="BH199" i="11"/>
  <c r="BG199" i="11"/>
  <c r="BF199" i="11"/>
  <c r="T199" i="11"/>
  <c r="R199" i="11"/>
  <c r="P199" i="11"/>
  <c r="BI197" i="11"/>
  <c r="BH197" i="11"/>
  <c r="BG197" i="11"/>
  <c r="BF197" i="11"/>
  <c r="T197" i="11"/>
  <c r="R197" i="11"/>
  <c r="P197" i="11"/>
  <c r="BI195" i="11"/>
  <c r="BH195" i="11"/>
  <c r="BG195" i="11"/>
  <c r="BF195" i="11"/>
  <c r="T195" i="11"/>
  <c r="R195" i="11"/>
  <c r="P195" i="11"/>
  <c r="BI193" i="11"/>
  <c r="BH193" i="11"/>
  <c r="BG193" i="11"/>
  <c r="BF193" i="11"/>
  <c r="T193" i="11"/>
  <c r="R193" i="11"/>
  <c r="P193" i="11"/>
  <c r="BI188" i="11"/>
  <c r="BH188" i="11"/>
  <c r="BG188" i="11"/>
  <c r="BF188" i="11"/>
  <c r="T188" i="11"/>
  <c r="R188" i="11"/>
  <c r="P188" i="11"/>
  <c r="BI186" i="11"/>
  <c r="BH186" i="11"/>
  <c r="BG186" i="11"/>
  <c r="BF186" i="11"/>
  <c r="T186" i="11"/>
  <c r="R186" i="11"/>
  <c r="P186" i="11"/>
  <c r="BI184" i="11"/>
  <c r="BH184" i="11"/>
  <c r="BG184" i="11"/>
  <c r="BF184" i="11"/>
  <c r="T184" i="11"/>
  <c r="R184" i="11"/>
  <c r="P184" i="11"/>
  <c r="BI182" i="11"/>
  <c r="BH182" i="11"/>
  <c r="BG182" i="11"/>
  <c r="BF182" i="11"/>
  <c r="T182" i="11"/>
  <c r="R182" i="11"/>
  <c r="P182" i="11"/>
  <c r="BI179" i="11"/>
  <c r="BH179" i="11"/>
  <c r="BG179" i="11"/>
  <c r="BF179" i="11"/>
  <c r="T179" i="11"/>
  <c r="R179" i="11"/>
  <c r="P179" i="11"/>
  <c r="BI177" i="11"/>
  <c r="BH177" i="11"/>
  <c r="BG177" i="11"/>
  <c r="BF177" i="11"/>
  <c r="T177" i="11"/>
  <c r="R177" i="11"/>
  <c r="P177" i="11"/>
  <c r="BI175" i="11"/>
  <c r="BH175" i="11"/>
  <c r="BG175" i="11"/>
  <c r="BF175" i="11"/>
  <c r="T175" i="11"/>
  <c r="R175" i="11"/>
  <c r="P175" i="11"/>
  <c r="BI173" i="11"/>
  <c r="BH173" i="11"/>
  <c r="BG173" i="11"/>
  <c r="BF173" i="11"/>
  <c r="T173" i="11"/>
  <c r="R173" i="11"/>
  <c r="P173" i="11"/>
  <c r="BI171" i="11"/>
  <c r="BH171" i="11"/>
  <c r="BG171" i="11"/>
  <c r="BF171" i="11"/>
  <c r="T171" i="11"/>
  <c r="R171" i="11"/>
  <c r="P171" i="11"/>
  <c r="BI169" i="11"/>
  <c r="BH169" i="11"/>
  <c r="BG169" i="11"/>
  <c r="BF169" i="11"/>
  <c r="T169" i="11"/>
  <c r="R169" i="11"/>
  <c r="P169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3" i="11"/>
  <c r="BH163" i="11"/>
  <c r="BG163" i="11"/>
  <c r="BF163" i="11"/>
  <c r="T163" i="11"/>
  <c r="R163" i="11"/>
  <c r="P163" i="11"/>
  <c r="BI161" i="11"/>
  <c r="BH161" i="11"/>
  <c r="BG161" i="11"/>
  <c r="BF161" i="11"/>
  <c r="T161" i="11"/>
  <c r="R161" i="11"/>
  <c r="P161" i="11"/>
  <c r="BI159" i="11"/>
  <c r="BH159" i="11"/>
  <c r="BG159" i="11"/>
  <c r="BF159" i="11"/>
  <c r="T159" i="11"/>
  <c r="R159" i="11"/>
  <c r="P159" i="11"/>
  <c r="BI157" i="11"/>
  <c r="BH157" i="11"/>
  <c r="BG157" i="11"/>
  <c r="BF157" i="11"/>
  <c r="T157" i="11"/>
  <c r="R157" i="11"/>
  <c r="P157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R151" i="11"/>
  <c r="P151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0" i="11"/>
  <c r="BH140" i="11"/>
  <c r="BG140" i="11"/>
  <c r="BF140" i="11"/>
  <c r="T140" i="11"/>
  <c r="R140" i="11"/>
  <c r="P140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J127" i="11"/>
  <c r="J126" i="11"/>
  <c r="F126" i="11"/>
  <c r="F124" i="11"/>
  <c r="E122" i="11"/>
  <c r="J94" i="11"/>
  <c r="J93" i="11"/>
  <c r="F93" i="11"/>
  <c r="F91" i="11"/>
  <c r="E89" i="11"/>
  <c r="J20" i="11"/>
  <c r="E20" i="11"/>
  <c r="F94" i="11"/>
  <c r="J19" i="11"/>
  <c r="J14" i="11"/>
  <c r="J124" i="11" s="1"/>
  <c r="E7" i="11"/>
  <c r="E118" i="11" s="1"/>
  <c r="J39" i="10"/>
  <c r="J38" i="10"/>
  <c r="AY105" i="1"/>
  <c r="J37" i="10"/>
  <c r="AX105" i="1"/>
  <c r="BI1502" i="10"/>
  <c r="BH1502" i="10"/>
  <c r="BG1502" i="10"/>
  <c r="BF1502" i="10"/>
  <c r="T1502" i="10"/>
  <c r="R1502" i="10"/>
  <c r="P1502" i="10"/>
  <c r="BI1500" i="10"/>
  <c r="BH1500" i="10"/>
  <c r="BG1500" i="10"/>
  <c r="BF1500" i="10"/>
  <c r="T1500" i="10"/>
  <c r="R1500" i="10"/>
  <c r="P1500" i="10"/>
  <c r="BI1496" i="10"/>
  <c r="BH1496" i="10"/>
  <c r="BG1496" i="10"/>
  <c r="BF1496" i="10"/>
  <c r="T1496" i="10"/>
  <c r="R1496" i="10"/>
  <c r="P1496" i="10"/>
  <c r="BI1494" i="10"/>
  <c r="BH1494" i="10"/>
  <c r="BG1494" i="10"/>
  <c r="BF1494" i="10"/>
  <c r="T1494" i="10"/>
  <c r="R1494" i="10"/>
  <c r="P1494" i="10"/>
  <c r="BI1490" i="10"/>
  <c r="BH1490" i="10"/>
  <c r="BG1490" i="10"/>
  <c r="BF1490" i="10"/>
  <c r="T1490" i="10"/>
  <c r="R1490" i="10"/>
  <c r="P1490" i="10"/>
  <c r="BI1487" i="10"/>
  <c r="BH1487" i="10"/>
  <c r="BG1487" i="10"/>
  <c r="BF1487" i="10"/>
  <c r="T1487" i="10"/>
  <c r="R1487" i="10"/>
  <c r="P1487" i="10"/>
  <c r="BI1481" i="10"/>
  <c r="BH1481" i="10"/>
  <c r="BG1481" i="10"/>
  <c r="BF1481" i="10"/>
  <c r="T1481" i="10"/>
  <c r="R1481" i="10"/>
  <c r="P1481" i="10"/>
  <c r="BI1478" i="10"/>
  <c r="BH1478" i="10"/>
  <c r="BG1478" i="10"/>
  <c r="BF1478" i="10"/>
  <c r="T1478" i="10"/>
  <c r="R1478" i="10"/>
  <c r="P1478" i="10"/>
  <c r="BI1475" i="10"/>
  <c r="BH1475" i="10"/>
  <c r="BG1475" i="10"/>
  <c r="BF1475" i="10"/>
  <c r="T1475" i="10"/>
  <c r="R1475" i="10"/>
  <c r="P1475" i="10"/>
  <c r="BI1473" i="10"/>
  <c r="BH1473" i="10"/>
  <c r="BG1473" i="10"/>
  <c r="BF1473" i="10"/>
  <c r="T1473" i="10"/>
  <c r="R1473" i="10"/>
  <c r="P1473" i="10"/>
  <c r="BI1469" i="10"/>
  <c r="BH1469" i="10"/>
  <c r="BG1469" i="10"/>
  <c r="BF1469" i="10"/>
  <c r="T1469" i="10"/>
  <c r="R1469" i="10"/>
  <c r="P1469" i="10"/>
  <c r="BI1465" i="10"/>
  <c r="BH1465" i="10"/>
  <c r="BG1465" i="10"/>
  <c r="BF1465" i="10"/>
  <c r="T1465" i="10"/>
  <c r="R1465" i="10"/>
  <c r="P1465" i="10"/>
  <c r="BI1461" i="10"/>
  <c r="BH1461" i="10"/>
  <c r="BG1461" i="10"/>
  <c r="BF1461" i="10"/>
  <c r="T1461" i="10"/>
  <c r="R1461" i="10"/>
  <c r="P1461" i="10"/>
  <c r="BI1456" i="10"/>
  <c r="BH1456" i="10"/>
  <c r="BG1456" i="10"/>
  <c r="BF1456" i="10"/>
  <c r="T1456" i="10"/>
  <c r="R1456" i="10"/>
  <c r="P1456" i="10"/>
  <c r="BI1453" i="10"/>
  <c r="BH1453" i="10"/>
  <c r="BG1453" i="10"/>
  <c r="BF1453" i="10"/>
  <c r="T1453" i="10"/>
  <c r="R1453" i="10"/>
  <c r="P1453" i="10"/>
  <c r="BI1447" i="10"/>
  <c r="BH1447" i="10"/>
  <c r="BG1447" i="10"/>
  <c r="BF1447" i="10"/>
  <c r="T1447" i="10"/>
  <c r="R1447" i="10"/>
  <c r="P1447" i="10"/>
  <c r="BI1444" i="10"/>
  <c r="BH1444" i="10"/>
  <c r="BG1444" i="10"/>
  <c r="BF1444" i="10"/>
  <c r="T1444" i="10"/>
  <c r="R1444" i="10"/>
  <c r="P1444" i="10"/>
  <c r="BI1442" i="10"/>
  <c r="BH1442" i="10"/>
  <c r="BG1442" i="10"/>
  <c r="BF1442" i="10"/>
  <c r="T1442" i="10"/>
  <c r="R1442" i="10"/>
  <c r="P1442" i="10"/>
  <c r="BI1440" i="10"/>
  <c r="BH1440" i="10"/>
  <c r="BG1440" i="10"/>
  <c r="BF1440" i="10"/>
  <c r="T1440" i="10"/>
  <c r="R1440" i="10"/>
  <c r="P1440" i="10"/>
  <c r="BI1438" i="10"/>
  <c r="BH1438" i="10"/>
  <c r="BG1438" i="10"/>
  <c r="BF1438" i="10"/>
  <c r="T1438" i="10"/>
  <c r="R1438" i="10"/>
  <c r="P1438" i="10"/>
  <c r="BI1436" i="10"/>
  <c r="BH1436" i="10"/>
  <c r="BG1436" i="10"/>
  <c r="BF1436" i="10"/>
  <c r="T1436" i="10"/>
  <c r="R1436" i="10"/>
  <c r="P1436" i="10"/>
  <c r="BI1434" i="10"/>
  <c r="BH1434" i="10"/>
  <c r="BG1434" i="10"/>
  <c r="BF1434" i="10"/>
  <c r="T1434" i="10"/>
  <c r="R1434" i="10"/>
  <c r="P1434" i="10"/>
  <c r="BI1432" i="10"/>
  <c r="BH1432" i="10"/>
  <c r="BG1432" i="10"/>
  <c r="BF1432" i="10"/>
  <c r="T1432" i="10"/>
  <c r="R1432" i="10"/>
  <c r="P1432" i="10"/>
  <c r="BI1430" i="10"/>
  <c r="BH1430" i="10"/>
  <c r="BG1430" i="10"/>
  <c r="BF1430" i="10"/>
  <c r="T1430" i="10"/>
  <c r="R1430" i="10"/>
  <c r="P1430" i="10"/>
  <c r="BI1427" i="10"/>
  <c r="BH1427" i="10"/>
  <c r="BG1427" i="10"/>
  <c r="BF1427" i="10"/>
  <c r="T1427" i="10"/>
  <c r="R1427" i="10"/>
  <c r="P1427" i="10"/>
  <c r="BI1424" i="10"/>
  <c r="BH1424" i="10"/>
  <c r="BG1424" i="10"/>
  <c r="BF1424" i="10"/>
  <c r="T1424" i="10"/>
  <c r="R1424" i="10"/>
  <c r="P1424" i="10"/>
  <c r="BI1422" i="10"/>
  <c r="BH1422" i="10"/>
  <c r="BG1422" i="10"/>
  <c r="BF1422" i="10"/>
  <c r="T1422" i="10"/>
  <c r="R1422" i="10"/>
  <c r="P1422" i="10"/>
  <c r="BI1420" i="10"/>
  <c r="BH1420" i="10"/>
  <c r="BG1420" i="10"/>
  <c r="BF1420" i="10"/>
  <c r="T1420" i="10"/>
  <c r="R1420" i="10"/>
  <c r="P1420" i="10"/>
  <c r="BI1417" i="10"/>
  <c r="BH1417" i="10"/>
  <c r="BG1417" i="10"/>
  <c r="BF1417" i="10"/>
  <c r="T1417" i="10"/>
  <c r="R1417" i="10"/>
  <c r="P1417" i="10"/>
  <c r="BI1415" i="10"/>
  <c r="BH1415" i="10"/>
  <c r="BG1415" i="10"/>
  <c r="BF1415" i="10"/>
  <c r="T1415" i="10"/>
  <c r="R1415" i="10"/>
  <c r="P1415" i="10"/>
  <c r="BI1412" i="10"/>
  <c r="BH1412" i="10"/>
  <c r="BG1412" i="10"/>
  <c r="BF1412" i="10"/>
  <c r="T1412" i="10"/>
  <c r="R1412" i="10"/>
  <c r="P1412" i="10"/>
  <c r="BI1409" i="10"/>
  <c r="BH1409" i="10"/>
  <c r="BG1409" i="10"/>
  <c r="BF1409" i="10"/>
  <c r="T1409" i="10"/>
  <c r="R1409" i="10"/>
  <c r="P1409" i="10"/>
  <c r="BI1406" i="10"/>
  <c r="BH1406" i="10"/>
  <c r="BG1406" i="10"/>
  <c r="BF1406" i="10"/>
  <c r="T1406" i="10"/>
  <c r="R1406" i="10"/>
  <c r="P1406" i="10"/>
  <c r="BI1404" i="10"/>
  <c r="BH1404" i="10"/>
  <c r="BG1404" i="10"/>
  <c r="BF1404" i="10"/>
  <c r="T1404" i="10"/>
  <c r="R1404" i="10"/>
  <c r="P1404" i="10"/>
  <c r="BI1401" i="10"/>
  <c r="BH1401" i="10"/>
  <c r="BG1401" i="10"/>
  <c r="BF1401" i="10"/>
  <c r="T1401" i="10"/>
  <c r="R1401" i="10"/>
  <c r="P1401" i="10"/>
  <c r="BI1398" i="10"/>
  <c r="BH1398" i="10"/>
  <c r="BG1398" i="10"/>
  <c r="BF1398" i="10"/>
  <c r="T1398" i="10"/>
  <c r="R1398" i="10"/>
  <c r="P1398" i="10"/>
  <c r="BI1396" i="10"/>
  <c r="BH1396" i="10"/>
  <c r="BG1396" i="10"/>
  <c r="BF1396" i="10"/>
  <c r="T1396" i="10"/>
  <c r="R1396" i="10"/>
  <c r="P1396" i="10"/>
  <c r="BI1393" i="10"/>
  <c r="BH1393" i="10"/>
  <c r="BG1393" i="10"/>
  <c r="BF1393" i="10"/>
  <c r="T1393" i="10"/>
  <c r="R1393" i="10"/>
  <c r="P1393" i="10"/>
  <c r="BI1391" i="10"/>
  <c r="BH1391" i="10"/>
  <c r="BG1391" i="10"/>
  <c r="BF1391" i="10"/>
  <c r="T1391" i="10"/>
  <c r="R1391" i="10"/>
  <c r="P1391" i="10"/>
  <c r="BI1389" i="10"/>
  <c r="BH1389" i="10"/>
  <c r="BG1389" i="10"/>
  <c r="BF1389" i="10"/>
  <c r="T1389" i="10"/>
  <c r="R1389" i="10"/>
  <c r="P1389" i="10"/>
  <c r="BI1387" i="10"/>
  <c r="BH1387" i="10"/>
  <c r="BG1387" i="10"/>
  <c r="BF1387" i="10"/>
  <c r="T1387" i="10"/>
  <c r="R1387" i="10"/>
  <c r="P1387" i="10"/>
  <c r="BI1384" i="10"/>
  <c r="BH1384" i="10"/>
  <c r="BG1384" i="10"/>
  <c r="BF1384" i="10"/>
  <c r="T1384" i="10"/>
  <c r="R1384" i="10"/>
  <c r="P1384" i="10"/>
  <c r="BI1381" i="10"/>
  <c r="BH1381" i="10"/>
  <c r="BG1381" i="10"/>
  <c r="BF1381" i="10"/>
  <c r="T1381" i="10"/>
  <c r="R1381" i="10"/>
  <c r="P1381" i="10"/>
  <c r="BI1378" i="10"/>
  <c r="BH1378" i="10"/>
  <c r="BG1378" i="10"/>
  <c r="BF1378" i="10"/>
  <c r="T1378" i="10"/>
  <c r="R1378" i="10"/>
  <c r="P1378" i="10"/>
  <c r="BI1376" i="10"/>
  <c r="BH1376" i="10"/>
  <c r="BG1376" i="10"/>
  <c r="BF1376" i="10"/>
  <c r="T1376" i="10"/>
  <c r="R1376" i="10"/>
  <c r="P1376" i="10"/>
  <c r="BI1374" i="10"/>
  <c r="BH1374" i="10"/>
  <c r="BG1374" i="10"/>
  <c r="BF1374" i="10"/>
  <c r="T1374" i="10"/>
  <c r="R1374" i="10"/>
  <c r="P1374" i="10"/>
  <c r="BI1371" i="10"/>
  <c r="BH1371" i="10"/>
  <c r="BG1371" i="10"/>
  <c r="BF1371" i="10"/>
  <c r="T1371" i="10"/>
  <c r="R1371" i="10"/>
  <c r="P1371" i="10"/>
  <c r="BI1367" i="10"/>
  <c r="BH1367" i="10"/>
  <c r="BG1367" i="10"/>
  <c r="BF1367" i="10"/>
  <c r="T1367" i="10"/>
  <c r="R1367" i="10"/>
  <c r="P1367" i="10"/>
  <c r="BI1364" i="10"/>
  <c r="BH1364" i="10"/>
  <c r="BG1364" i="10"/>
  <c r="BF1364" i="10"/>
  <c r="T1364" i="10"/>
  <c r="R1364" i="10"/>
  <c r="P1364" i="10"/>
  <c r="BI1361" i="10"/>
  <c r="BH1361" i="10"/>
  <c r="BG1361" i="10"/>
  <c r="BF1361" i="10"/>
  <c r="T1361" i="10"/>
  <c r="R1361" i="10"/>
  <c r="P1361" i="10"/>
  <c r="BI1358" i="10"/>
  <c r="BH1358" i="10"/>
  <c r="BG1358" i="10"/>
  <c r="BF1358" i="10"/>
  <c r="T1358" i="10"/>
  <c r="R1358" i="10"/>
  <c r="P1358" i="10"/>
  <c r="BI1355" i="10"/>
  <c r="BH1355" i="10"/>
  <c r="BG1355" i="10"/>
  <c r="BF1355" i="10"/>
  <c r="T1355" i="10"/>
  <c r="R1355" i="10"/>
  <c r="P1355" i="10"/>
  <c r="BI1350" i="10"/>
  <c r="BH1350" i="10"/>
  <c r="BG1350" i="10"/>
  <c r="BF1350" i="10"/>
  <c r="T1350" i="10"/>
  <c r="R1350" i="10"/>
  <c r="P1350" i="10"/>
  <c r="BI1347" i="10"/>
  <c r="BH1347" i="10"/>
  <c r="BG1347" i="10"/>
  <c r="BF1347" i="10"/>
  <c r="T1347" i="10"/>
  <c r="R1347" i="10"/>
  <c r="P1347" i="10"/>
  <c r="BI1344" i="10"/>
  <c r="BH1344" i="10"/>
  <c r="BG1344" i="10"/>
  <c r="BF1344" i="10"/>
  <c r="T1344" i="10"/>
  <c r="R1344" i="10"/>
  <c r="P1344" i="10"/>
  <c r="BI1338" i="10"/>
  <c r="BH1338" i="10"/>
  <c r="BG1338" i="10"/>
  <c r="BF1338" i="10"/>
  <c r="T1338" i="10"/>
  <c r="R1338" i="10"/>
  <c r="P1338" i="10"/>
  <c r="BI1336" i="10"/>
  <c r="BH1336" i="10"/>
  <c r="BG1336" i="10"/>
  <c r="BF1336" i="10"/>
  <c r="T1336" i="10"/>
  <c r="R1336" i="10"/>
  <c r="P1336" i="10"/>
  <c r="BI1334" i="10"/>
  <c r="BH1334" i="10"/>
  <c r="BG1334" i="10"/>
  <c r="BF1334" i="10"/>
  <c r="T1334" i="10"/>
  <c r="R1334" i="10"/>
  <c r="P1334" i="10"/>
  <c r="BI1328" i="10"/>
  <c r="BH1328" i="10"/>
  <c r="BG1328" i="10"/>
  <c r="BF1328" i="10"/>
  <c r="T1328" i="10"/>
  <c r="R1328" i="10"/>
  <c r="P1328" i="10"/>
  <c r="BI1325" i="10"/>
  <c r="BH1325" i="10"/>
  <c r="BG1325" i="10"/>
  <c r="BF1325" i="10"/>
  <c r="T1325" i="10"/>
  <c r="R1325" i="10"/>
  <c r="P1325" i="10"/>
  <c r="BI1322" i="10"/>
  <c r="BH1322" i="10"/>
  <c r="BG1322" i="10"/>
  <c r="BF1322" i="10"/>
  <c r="T1322" i="10"/>
  <c r="R1322" i="10"/>
  <c r="P1322" i="10"/>
  <c r="BI1317" i="10"/>
  <c r="BH1317" i="10"/>
  <c r="BG1317" i="10"/>
  <c r="BF1317" i="10"/>
  <c r="T1317" i="10"/>
  <c r="R1317" i="10"/>
  <c r="P1317" i="10"/>
  <c r="BI1315" i="10"/>
  <c r="BH1315" i="10"/>
  <c r="BG1315" i="10"/>
  <c r="BF1315" i="10"/>
  <c r="T1315" i="10"/>
  <c r="R1315" i="10"/>
  <c r="P1315" i="10"/>
  <c r="BI1313" i="10"/>
  <c r="BH1313" i="10"/>
  <c r="BG1313" i="10"/>
  <c r="BF1313" i="10"/>
  <c r="T1313" i="10"/>
  <c r="R1313" i="10"/>
  <c r="P1313" i="10"/>
  <c r="BI1310" i="10"/>
  <c r="BH1310" i="10"/>
  <c r="BG1310" i="10"/>
  <c r="BF1310" i="10"/>
  <c r="T1310" i="10"/>
  <c r="R1310" i="10"/>
  <c r="P1310" i="10"/>
  <c r="BI1308" i="10"/>
  <c r="BH1308" i="10"/>
  <c r="BG1308" i="10"/>
  <c r="BF1308" i="10"/>
  <c r="T1308" i="10"/>
  <c r="R1308" i="10"/>
  <c r="P1308" i="10"/>
  <c r="BI1306" i="10"/>
  <c r="BH1306" i="10"/>
  <c r="BG1306" i="10"/>
  <c r="BF1306" i="10"/>
  <c r="T1306" i="10"/>
  <c r="R1306" i="10"/>
  <c r="P1306" i="10"/>
  <c r="BI1303" i="10"/>
  <c r="BH1303" i="10"/>
  <c r="BG1303" i="10"/>
  <c r="BF1303" i="10"/>
  <c r="T1303" i="10"/>
  <c r="R1303" i="10"/>
  <c r="P1303" i="10"/>
  <c r="BI1297" i="10"/>
  <c r="BH1297" i="10"/>
  <c r="BG1297" i="10"/>
  <c r="BF1297" i="10"/>
  <c r="T1297" i="10"/>
  <c r="R1297" i="10"/>
  <c r="P1297" i="10"/>
  <c r="BI1295" i="10"/>
  <c r="BH1295" i="10"/>
  <c r="BG1295" i="10"/>
  <c r="BF1295" i="10"/>
  <c r="T1295" i="10"/>
  <c r="R1295" i="10"/>
  <c r="P1295" i="10"/>
  <c r="BI1292" i="10"/>
  <c r="BH1292" i="10"/>
  <c r="BG1292" i="10"/>
  <c r="BF1292" i="10"/>
  <c r="T1292" i="10"/>
  <c r="R1292" i="10"/>
  <c r="P1292" i="10"/>
  <c r="BI1289" i="10"/>
  <c r="BH1289" i="10"/>
  <c r="BG1289" i="10"/>
  <c r="BF1289" i="10"/>
  <c r="T1289" i="10"/>
  <c r="R1289" i="10"/>
  <c r="P1289" i="10"/>
  <c r="BI1286" i="10"/>
  <c r="BH1286" i="10"/>
  <c r="BG1286" i="10"/>
  <c r="BF1286" i="10"/>
  <c r="T1286" i="10"/>
  <c r="R1286" i="10"/>
  <c r="P1286" i="10"/>
  <c r="BI1282" i="10"/>
  <c r="BH1282" i="10"/>
  <c r="BG1282" i="10"/>
  <c r="BF1282" i="10"/>
  <c r="T1282" i="10"/>
  <c r="R1282" i="10"/>
  <c r="P1282" i="10"/>
  <c r="BI1280" i="10"/>
  <c r="BH1280" i="10"/>
  <c r="BG1280" i="10"/>
  <c r="BF1280" i="10"/>
  <c r="T1280" i="10"/>
  <c r="R1280" i="10"/>
  <c r="P1280" i="10"/>
  <c r="BI1278" i="10"/>
  <c r="BH1278" i="10"/>
  <c r="BG1278" i="10"/>
  <c r="BF1278" i="10"/>
  <c r="T1278" i="10"/>
  <c r="R1278" i="10"/>
  <c r="P1278" i="10"/>
  <c r="BI1275" i="10"/>
  <c r="BH1275" i="10"/>
  <c r="BG1275" i="10"/>
  <c r="BF1275" i="10"/>
  <c r="T1275" i="10"/>
  <c r="R1275" i="10"/>
  <c r="P1275" i="10"/>
  <c r="BI1272" i="10"/>
  <c r="BH1272" i="10"/>
  <c r="BG1272" i="10"/>
  <c r="BF1272" i="10"/>
  <c r="T1272" i="10"/>
  <c r="R1272" i="10"/>
  <c r="P1272" i="10"/>
  <c r="BI1269" i="10"/>
  <c r="BH1269" i="10"/>
  <c r="BG1269" i="10"/>
  <c r="BF1269" i="10"/>
  <c r="T1269" i="10"/>
  <c r="R1269" i="10"/>
  <c r="P1269" i="10"/>
  <c r="BI1267" i="10"/>
  <c r="BH1267" i="10"/>
  <c r="BG1267" i="10"/>
  <c r="BF1267" i="10"/>
  <c r="T1267" i="10"/>
  <c r="R1267" i="10"/>
  <c r="P1267" i="10"/>
  <c r="BI1264" i="10"/>
  <c r="BH1264" i="10"/>
  <c r="BG1264" i="10"/>
  <c r="BF1264" i="10"/>
  <c r="T1264" i="10"/>
  <c r="R1264" i="10"/>
  <c r="P1264" i="10"/>
  <c r="BI1262" i="10"/>
  <c r="BH1262" i="10"/>
  <c r="BG1262" i="10"/>
  <c r="BF1262" i="10"/>
  <c r="T1262" i="10"/>
  <c r="R1262" i="10"/>
  <c r="P1262" i="10"/>
  <c r="BI1258" i="10"/>
  <c r="BH1258" i="10"/>
  <c r="BG1258" i="10"/>
  <c r="BF1258" i="10"/>
  <c r="T1258" i="10"/>
  <c r="R1258" i="10"/>
  <c r="P1258" i="10"/>
  <c r="BI1255" i="10"/>
  <c r="BH1255" i="10"/>
  <c r="BG1255" i="10"/>
  <c r="BF1255" i="10"/>
  <c r="T1255" i="10"/>
  <c r="R1255" i="10"/>
  <c r="P1255" i="10"/>
  <c r="BI1250" i="10"/>
  <c r="BH1250" i="10"/>
  <c r="BG1250" i="10"/>
  <c r="BF1250" i="10"/>
  <c r="T1250" i="10"/>
  <c r="R1250" i="10"/>
  <c r="P1250" i="10"/>
  <c r="BI1247" i="10"/>
  <c r="BH1247" i="10"/>
  <c r="BG1247" i="10"/>
  <c r="BF1247" i="10"/>
  <c r="T1247" i="10"/>
  <c r="R1247" i="10"/>
  <c r="P1247" i="10"/>
  <c r="BI1244" i="10"/>
  <c r="BH1244" i="10"/>
  <c r="BG1244" i="10"/>
  <c r="BF1244" i="10"/>
  <c r="T1244" i="10"/>
  <c r="R1244" i="10"/>
  <c r="P1244" i="10"/>
  <c r="BI1242" i="10"/>
  <c r="BH1242" i="10"/>
  <c r="BG1242" i="10"/>
  <c r="BF1242" i="10"/>
  <c r="T1242" i="10"/>
  <c r="R1242" i="10"/>
  <c r="P1242" i="10"/>
  <c r="BI1239" i="10"/>
  <c r="BH1239" i="10"/>
  <c r="BG1239" i="10"/>
  <c r="BF1239" i="10"/>
  <c r="T1239" i="10"/>
  <c r="R1239" i="10"/>
  <c r="P1239" i="10"/>
  <c r="BI1237" i="10"/>
  <c r="BH1237" i="10"/>
  <c r="BG1237" i="10"/>
  <c r="BF1237" i="10"/>
  <c r="T1237" i="10"/>
  <c r="R1237" i="10"/>
  <c r="P1237" i="10"/>
  <c r="BI1235" i="10"/>
  <c r="BH1235" i="10"/>
  <c r="BG1235" i="10"/>
  <c r="BF1235" i="10"/>
  <c r="T1235" i="10"/>
  <c r="R1235" i="10"/>
  <c r="P1235" i="10"/>
  <c r="BI1233" i="10"/>
  <c r="BH1233" i="10"/>
  <c r="BG1233" i="10"/>
  <c r="BF1233" i="10"/>
  <c r="T1233" i="10"/>
  <c r="R1233" i="10"/>
  <c r="P1233" i="10"/>
  <c r="BI1231" i="10"/>
  <c r="BH1231" i="10"/>
  <c r="BG1231" i="10"/>
  <c r="BF1231" i="10"/>
  <c r="T1231" i="10"/>
  <c r="R1231" i="10"/>
  <c r="P1231" i="10"/>
  <c r="BI1228" i="10"/>
  <c r="BH1228" i="10"/>
  <c r="BG1228" i="10"/>
  <c r="BF1228" i="10"/>
  <c r="T1228" i="10"/>
  <c r="R1228" i="10"/>
  <c r="P1228" i="10"/>
  <c r="BI1226" i="10"/>
  <c r="BH1226" i="10"/>
  <c r="BG1226" i="10"/>
  <c r="BF1226" i="10"/>
  <c r="T1226" i="10"/>
  <c r="R1226" i="10"/>
  <c r="P1226" i="10"/>
  <c r="BI1224" i="10"/>
  <c r="BH1224" i="10"/>
  <c r="BG1224" i="10"/>
  <c r="BF1224" i="10"/>
  <c r="T1224" i="10"/>
  <c r="R1224" i="10"/>
  <c r="P1224" i="10"/>
  <c r="BI1217" i="10"/>
  <c r="BH1217" i="10"/>
  <c r="BG1217" i="10"/>
  <c r="BF1217" i="10"/>
  <c r="T1217" i="10"/>
  <c r="R1217" i="10"/>
  <c r="P1217" i="10"/>
  <c r="BI1215" i="10"/>
  <c r="BH1215" i="10"/>
  <c r="BG1215" i="10"/>
  <c r="BF1215" i="10"/>
  <c r="T1215" i="10"/>
  <c r="R1215" i="10"/>
  <c r="P1215" i="10"/>
  <c r="BI1213" i="10"/>
  <c r="BH1213" i="10"/>
  <c r="BG1213" i="10"/>
  <c r="BF1213" i="10"/>
  <c r="T1213" i="10"/>
  <c r="R1213" i="10"/>
  <c r="P1213" i="10"/>
  <c r="BI1210" i="10"/>
  <c r="BH1210" i="10"/>
  <c r="BG1210" i="10"/>
  <c r="BF1210" i="10"/>
  <c r="T1210" i="10"/>
  <c r="R1210" i="10"/>
  <c r="P1210" i="10"/>
  <c r="BI1207" i="10"/>
  <c r="BH1207" i="10"/>
  <c r="BG1207" i="10"/>
  <c r="BF1207" i="10"/>
  <c r="T1207" i="10"/>
  <c r="R1207" i="10"/>
  <c r="P1207" i="10"/>
  <c r="BI1203" i="10"/>
  <c r="BH1203" i="10"/>
  <c r="BG1203" i="10"/>
  <c r="BF1203" i="10"/>
  <c r="T1203" i="10"/>
  <c r="R1203" i="10"/>
  <c r="P1203" i="10"/>
  <c r="BI1201" i="10"/>
  <c r="BH1201" i="10"/>
  <c r="BG1201" i="10"/>
  <c r="BF1201" i="10"/>
  <c r="T1201" i="10"/>
  <c r="R1201" i="10"/>
  <c r="P1201" i="10"/>
  <c r="BI1198" i="10"/>
  <c r="BH1198" i="10"/>
  <c r="BG1198" i="10"/>
  <c r="BF1198" i="10"/>
  <c r="T1198" i="10"/>
  <c r="R1198" i="10"/>
  <c r="P1198" i="10"/>
  <c r="BI1193" i="10"/>
  <c r="BH1193" i="10"/>
  <c r="BG1193" i="10"/>
  <c r="BF1193" i="10"/>
  <c r="T1193" i="10"/>
  <c r="R1193" i="10"/>
  <c r="P1193" i="10"/>
  <c r="BI1190" i="10"/>
  <c r="BH1190" i="10"/>
  <c r="BG1190" i="10"/>
  <c r="BF1190" i="10"/>
  <c r="T1190" i="10"/>
  <c r="R1190" i="10"/>
  <c r="P1190" i="10"/>
  <c r="BI1186" i="10"/>
  <c r="BH1186" i="10"/>
  <c r="BG1186" i="10"/>
  <c r="BF1186" i="10"/>
  <c r="T1186" i="10"/>
  <c r="R1186" i="10"/>
  <c r="P1186" i="10"/>
  <c r="BI1184" i="10"/>
  <c r="BH1184" i="10"/>
  <c r="BG1184" i="10"/>
  <c r="BF1184" i="10"/>
  <c r="T1184" i="10"/>
  <c r="R1184" i="10"/>
  <c r="P1184" i="10"/>
  <c r="BI1181" i="10"/>
  <c r="BH1181" i="10"/>
  <c r="BG1181" i="10"/>
  <c r="BF1181" i="10"/>
  <c r="T1181" i="10"/>
  <c r="R1181" i="10"/>
  <c r="P1181" i="10"/>
  <c r="BI1175" i="10"/>
  <c r="BH1175" i="10"/>
  <c r="BG1175" i="10"/>
  <c r="BF1175" i="10"/>
  <c r="T1175" i="10"/>
  <c r="R1175" i="10"/>
  <c r="P1175" i="10"/>
  <c r="BI1172" i="10"/>
  <c r="BH1172" i="10"/>
  <c r="BG1172" i="10"/>
  <c r="BF1172" i="10"/>
  <c r="T1172" i="10"/>
  <c r="R1172" i="10"/>
  <c r="P1172" i="10"/>
  <c r="BI1167" i="10"/>
  <c r="BH1167" i="10"/>
  <c r="BG1167" i="10"/>
  <c r="BF1167" i="10"/>
  <c r="T1167" i="10"/>
  <c r="R1167" i="10"/>
  <c r="P1167" i="10"/>
  <c r="BI1164" i="10"/>
  <c r="BH1164" i="10"/>
  <c r="BG1164" i="10"/>
  <c r="BF1164" i="10"/>
  <c r="T1164" i="10"/>
  <c r="R1164" i="10"/>
  <c r="P1164" i="10"/>
  <c r="BI1160" i="10"/>
  <c r="BH1160" i="10"/>
  <c r="BG1160" i="10"/>
  <c r="BF1160" i="10"/>
  <c r="T1160" i="10"/>
  <c r="R1160" i="10"/>
  <c r="P1160" i="10"/>
  <c r="BI1157" i="10"/>
  <c r="BH1157" i="10"/>
  <c r="BG1157" i="10"/>
  <c r="BF1157" i="10"/>
  <c r="T1157" i="10"/>
  <c r="R1157" i="10"/>
  <c r="P1157" i="10"/>
  <c r="BI1154" i="10"/>
  <c r="BH1154" i="10"/>
  <c r="BG1154" i="10"/>
  <c r="BF1154" i="10"/>
  <c r="T1154" i="10"/>
  <c r="R1154" i="10"/>
  <c r="P1154" i="10"/>
  <c r="BI1149" i="10"/>
  <c r="BH1149" i="10"/>
  <c r="BG1149" i="10"/>
  <c r="BF1149" i="10"/>
  <c r="T1149" i="10"/>
  <c r="R1149" i="10"/>
  <c r="P1149" i="10"/>
  <c r="BI1146" i="10"/>
  <c r="BH1146" i="10"/>
  <c r="BG1146" i="10"/>
  <c r="BF1146" i="10"/>
  <c r="T1146" i="10"/>
  <c r="R1146" i="10"/>
  <c r="P1146" i="10"/>
  <c r="BI1143" i="10"/>
  <c r="BH1143" i="10"/>
  <c r="BG1143" i="10"/>
  <c r="BF1143" i="10"/>
  <c r="T1143" i="10"/>
  <c r="R1143" i="10"/>
  <c r="P1143" i="10"/>
  <c r="BI1141" i="10"/>
  <c r="BH1141" i="10"/>
  <c r="BG1141" i="10"/>
  <c r="BF1141" i="10"/>
  <c r="T1141" i="10"/>
  <c r="R1141" i="10"/>
  <c r="P1141" i="10"/>
  <c r="BI1139" i="10"/>
  <c r="BH1139" i="10"/>
  <c r="BG1139" i="10"/>
  <c r="BF1139" i="10"/>
  <c r="T1139" i="10"/>
  <c r="R1139" i="10"/>
  <c r="P1139" i="10"/>
  <c r="BI1136" i="10"/>
  <c r="BH1136" i="10"/>
  <c r="BG1136" i="10"/>
  <c r="BF1136" i="10"/>
  <c r="T1136" i="10"/>
  <c r="R1136" i="10"/>
  <c r="P1136" i="10"/>
  <c r="BI1133" i="10"/>
  <c r="BH1133" i="10"/>
  <c r="BG1133" i="10"/>
  <c r="BF1133" i="10"/>
  <c r="T1133" i="10"/>
  <c r="R1133" i="10"/>
  <c r="P1133" i="10"/>
  <c r="BI1130" i="10"/>
  <c r="BH1130" i="10"/>
  <c r="BG1130" i="10"/>
  <c r="BF1130" i="10"/>
  <c r="T1130" i="10"/>
  <c r="R1130" i="10"/>
  <c r="P1130" i="10"/>
  <c r="BI1125" i="10"/>
  <c r="BH1125" i="10"/>
  <c r="BG1125" i="10"/>
  <c r="BF1125" i="10"/>
  <c r="T1125" i="10"/>
  <c r="R1125" i="10"/>
  <c r="P1125" i="10"/>
  <c r="BI1122" i="10"/>
  <c r="BH1122" i="10"/>
  <c r="BG1122" i="10"/>
  <c r="BF1122" i="10"/>
  <c r="T1122" i="10"/>
  <c r="R1122" i="10"/>
  <c r="P1122" i="10"/>
  <c r="BI1120" i="10"/>
  <c r="BH1120" i="10"/>
  <c r="BG1120" i="10"/>
  <c r="BF1120" i="10"/>
  <c r="T1120" i="10"/>
  <c r="R1120" i="10"/>
  <c r="P1120" i="10"/>
  <c r="BI1118" i="10"/>
  <c r="BH1118" i="10"/>
  <c r="BG1118" i="10"/>
  <c r="BF1118" i="10"/>
  <c r="T1118" i="10"/>
  <c r="R1118" i="10"/>
  <c r="P1118" i="10"/>
  <c r="BI1115" i="10"/>
  <c r="BH1115" i="10"/>
  <c r="BG1115" i="10"/>
  <c r="BF1115" i="10"/>
  <c r="T1115" i="10"/>
  <c r="R1115" i="10"/>
  <c r="P1115" i="10"/>
  <c r="BI1112" i="10"/>
  <c r="BH1112" i="10"/>
  <c r="BG1112" i="10"/>
  <c r="BF1112" i="10"/>
  <c r="T1112" i="10"/>
  <c r="R1112" i="10"/>
  <c r="P1112" i="10"/>
  <c r="BI1110" i="10"/>
  <c r="BH1110" i="10"/>
  <c r="BG1110" i="10"/>
  <c r="BF1110" i="10"/>
  <c r="T1110" i="10"/>
  <c r="R1110" i="10"/>
  <c r="P1110" i="10"/>
  <c r="BI1107" i="10"/>
  <c r="BH1107" i="10"/>
  <c r="BG1107" i="10"/>
  <c r="BF1107" i="10"/>
  <c r="T1107" i="10"/>
  <c r="R1107" i="10"/>
  <c r="P1107" i="10"/>
  <c r="BI1105" i="10"/>
  <c r="BH1105" i="10"/>
  <c r="BG1105" i="10"/>
  <c r="BF1105" i="10"/>
  <c r="T1105" i="10"/>
  <c r="R1105" i="10"/>
  <c r="P1105" i="10"/>
  <c r="BI1102" i="10"/>
  <c r="BH1102" i="10"/>
  <c r="BG1102" i="10"/>
  <c r="BF1102" i="10"/>
  <c r="T1102" i="10"/>
  <c r="R1102" i="10"/>
  <c r="P1102" i="10"/>
  <c r="BI1100" i="10"/>
  <c r="BH1100" i="10"/>
  <c r="BG1100" i="10"/>
  <c r="BF1100" i="10"/>
  <c r="T1100" i="10"/>
  <c r="R1100" i="10"/>
  <c r="P1100" i="10"/>
  <c r="BI1098" i="10"/>
  <c r="BH1098" i="10"/>
  <c r="BG1098" i="10"/>
  <c r="BF1098" i="10"/>
  <c r="T1098" i="10"/>
  <c r="R1098" i="10"/>
  <c r="P1098" i="10"/>
  <c r="BI1096" i="10"/>
  <c r="BH1096" i="10"/>
  <c r="BG1096" i="10"/>
  <c r="BF1096" i="10"/>
  <c r="T1096" i="10"/>
  <c r="R1096" i="10"/>
  <c r="P1096" i="10"/>
  <c r="BI1094" i="10"/>
  <c r="BH1094" i="10"/>
  <c r="BG1094" i="10"/>
  <c r="BF1094" i="10"/>
  <c r="T1094" i="10"/>
  <c r="R1094" i="10"/>
  <c r="P1094" i="10"/>
  <c r="BI1092" i="10"/>
  <c r="BH1092" i="10"/>
  <c r="BG1092" i="10"/>
  <c r="BF1092" i="10"/>
  <c r="T1092" i="10"/>
  <c r="R1092" i="10"/>
  <c r="P1092" i="10"/>
  <c r="BI1089" i="10"/>
  <c r="BH1089" i="10"/>
  <c r="BG1089" i="10"/>
  <c r="BF1089" i="10"/>
  <c r="T1089" i="10"/>
  <c r="R1089" i="10"/>
  <c r="P1089" i="10"/>
  <c r="BI1082" i="10"/>
  <c r="BH1082" i="10"/>
  <c r="BG1082" i="10"/>
  <c r="BF1082" i="10"/>
  <c r="T1082" i="10"/>
  <c r="R1082" i="10"/>
  <c r="P1082" i="10"/>
  <c r="BI1080" i="10"/>
  <c r="BH1080" i="10"/>
  <c r="BG1080" i="10"/>
  <c r="BF1080" i="10"/>
  <c r="T1080" i="10"/>
  <c r="R1080" i="10"/>
  <c r="P1080" i="10"/>
  <c r="BI1077" i="10"/>
  <c r="BH1077" i="10"/>
  <c r="BG1077" i="10"/>
  <c r="BF1077" i="10"/>
  <c r="T1077" i="10"/>
  <c r="R1077" i="10"/>
  <c r="P1077" i="10"/>
  <c r="BI1074" i="10"/>
  <c r="BH1074" i="10"/>
  <c r="BG1074" i="10"/>
  <c r="BF1074" i="10"/>
  <c r="T1074" i="10"/>
  <c r="R1074" i="10"/>
  <c r="P1074" i="10"/>
  <c r="BI1071" i="10"/>
  <c r="BH1071" i="10"/>
  <c r="BG1071" i="10"/>
  <c r="BF1071" i="10"/>
  <c r="T1071" i="10"/>
  <c r="R1071" i="10"/>
  <c r="P1071" i="10"/>
  <c r="BI1068" i="10"/>
  <c r="BH1068" i="10"/>
  <c r="BG1068" i="10"/>
  <c r="BF1068" i="10"/>
  <c r="T1068" i="10"/>
  <c r="R1068" i="10"/>
  <c r="P1068" i="10"/>
  <c r="BI1065" i="10"/>
  <c r="BH1065" i="10"/>
  <c r="BG1065" i="10"/>
  <c r="BF1065" i="10"/>
  <c r="T1065" i="10"/>
  <c r="R1065" i="10"/>
  <c r="P1065" i="10"/>
  <c r="BI1063" i="10"/>
  <c r="BH1063" i="10"/>
  <c r="BG1063" i="10"/>
  <c r="BF1063" i="10"/>
  <c r="T1063" i="10"/>
  <c r="R1063" i="10"/>
  <c r="P1063" i="10"/>
  <c r="BI1060" i="10"/>
  <c r="BH1060" i="10"/>
  <c r="BG1060" i="10"/>
  <c r="BF1060" i="10"/>
  <c r="T1060" i="10"/>
  <c r="R1060" i="10"/>
  <c r="P1060" i="10"/>
  <c r="BI1058" i="10"/>
  <c r="BH1058" i="10"/>
  <c r="BG1058" i="10"/>
  <c r="BF1058" i="10"/>
  <c r="T1058" i="10"/>
  <c r="R1058" i="10"/>
  <c r="P1058" i="10"/>
  <c r="BI1056" i="10"/>
  <c r="BH1056" i="10"/>
  <c r="BG1056" i="10"/>
  <c r="BF1056" i="10"/>
  <c r="T1056" i="10"/>
  <c r="R1056" i="10"/>
  <c r="P1056" i="10"/>
  <c r="BI1054" i="10"/>
  <c r="BH1054" i="10"/>
  <c r="BG1054" i="10"/>
  <c r="BF1054" i="10"/>
  <c r="T1054" i="10"/>
  <c r="R1054" i="10"/>
  <c r="P1054" i="10"/>
  <c r="BI1052" i="10"/>
  <c r="BH1052" i="10"/>
  <c r="BG1052" i="10"/>
  <c r="BF1052" i="10"/>
  <c r="T1052" i="10"/>
  <c r="R1052" i="10"/>
  <c r="P1052" i="10"/>
  <c r="BI1050" i="10"/>
  <c r="BH1050" i="10"/>
  <c r="BG1050" i="10"/>
  <c r="BF1050" i="10"/>
  <c r="T1050" i="10"/>
  <c r="R1050" i="10"/>
  <c r="P1050" i="10"/>
  <c r="BI1048" i="10"/>
  <c r="BH1048" i="10"/>
  <c r="BG1048" i="10"/>
  <c r="BF1048" i="10"/>
  <c r="T1048" i="10"/>
  <c r="R1048" i="10"/>
  <c r="P1048" i="10"/>
  <c r="BI1045" i="10"/>
  <c r="BH1045" i="10"/>
  <c r="BG1045" i="10"/>
  <c r="BF1045" i="10"/>
  <c r="T1045" i="10"/>
  <c r="R1045" i="10"/>
  <c r="P1045" i="10"/>
  <c r="BI1039" i="10"/>
  <c r="BH1039" i="10"/>
  <c r="BG1039" i="10"/>
  <c r="BF1039" i="10"/>
  <c r="T1039" i="10"/>
  <c r="R1039" i="10"/>
  <c r="P1039" i="10"/>
  <c r="BI1033" i="10"/>
  <c r="BH1033" i="10"/>
  <c r="BG1033" i="10"/>
  <c r="BF1033" i="10"/>
  <c r="T1033" i="10"/>
  <c r="R1033" i="10"/>
  <c r="P1033" i="10"/>
  <c r="BI1030" i="10"/>
  <c r="BH1030" i="10"/>
  <c r="BG1030" i="10"/>
  <c r="BF1030" i="10"/>
  <c r="T1030" i="10"/>
  <c r="R1030" i="10"/>
  <c r="P1030" i="10"/>
  <c r="BI1027" i="10"/>
  <c r="BH1027" i="10"/>
  <c r="BG1027" i="10"/>
  <c r="BF1027" i="10"/>
  <c r="T1027" i="10"/>
  <c r="R1027" i="10"/>
  <c r="P1027" i="10"/>
  <c r="BI1025" i="10"/>
  <c r="BH1025" i="10"/>
  <c r="BG1025" i="10"/>
  <c r="BF1025" i="10"/>
  <c r="T1025" i="10"/>
  <c r="R1025" i="10"/>
  <c r="P1025" i="10"/>
  <c r="BI1023" i="10"/>
  <c r="BH1023" i="10"/>
  <c r="BG1023" i="10"/>
  <c r="BF1023" i="10"/>
  <c r="T1023" i="10"/>
  <c r="R1023" i="10"/>
  <c r="P1023" i="10"/>
  <c r="BI1021" i="10"/>
  <c r="BH1021" i="10"/>
  <c r="BG1021" i="10"/>
  <c r="BF1021" i="10"/>
  <c r="T1021" i="10"/>
  <c r="R1021" i="10"/>
  <c r="P1021" i="10"/>
  <c r="BI1019" i="10"/>
  <c r="BH1019" i="10"/>
  <c r="BG1019" i="10"/>
  <c r="BF1019" i="10"/>
  <c r="T1019" i="10"/>
  <c r="R1019" i="10"/>
  <c r="P1019" i="10"/>
  <c r="BI1017" i="10"/>
  <c r="BH1017" i="10"/>
  <c r="BG1017" i="10"/>
  <c r="BF1017" i="10"/>
  <c r="T1017" i="10"/>
  <c r="R1017" i="10"/>
  <c r="P1017" i="10"/>
  <c r="BI1015" i="10"/>
  <c r="BH1015" i="10"/>
  <c r="BG1015" i="10"/>
  <c r="BF1015" i="10"/>
  <c r="T1015" i="10"/>
  <c r="R1015" i="10"/>
  <c r="P1015" i="10"/>
  <c r="BI1013" i="10"/>
  <c r="BH1013" i="10"/>
  <c r="BG1013" i="10"/>
  <c r="BF1013" i="10"/>
  <c r="T1013" i="10"/>
  <c r="R1013" i="10"/>
  <c r="P1013" i="10"/>
  <c r="BI1011" i="10"/>
  <c r="BH1011" i="10"/>
  <c r="BG1011" i="10"/>
  <c r="BF1011" i="10"/>
  <c r="T1011" i="10"/>
  <c r="R1011" i="10"/>
  <c r="P1011" i="10"/>
  <c r="BI1009" i="10"/>
  <c r="BH1009" i="10"/>
  <c r="BG1009" i="10"/>
  <c r="BF1009" i="10"/>
  <c r="T1009" i="10"/>
  <c r="R1009" i="10"/>
  <c r="P1009" i="10"/>
  <c r="BI1007" i="10"/>
  <c r="BH1007" i="10"/>
  <c r="BG1007" i="10"/>
  <c r="BF1007" i="10"/>
  <c r="T1007" i="10"/>
  <c r="R1007" i="10"/>
  <c r="P1007" i="10"/>
  <c r="BI1005" i="10"/>
  <c r="BH1005" i="10"/>
  <c r="BG1005" i="10"/>
  <c r="BF1005" i="10"/>
  <c r="T1005" i="10"/>
  <c r="R1005" i="10"/>
  <c r="P1005" i="10"/>
  <c r="BI1003" i="10"/>
  <c r="BH1003" i="10"/>
  <c r="BG1003" i="10"/>
  <c r="BF1003" i="10"/>
  <c r="T1003" i="10"/>
  <c r="R1003" i="10"/>
  <c r="P1003" i="10"/>
  <c r="BI1001" i="10"/>
  <c r="BH1001" i="10"/>
  <c r="BG1001" i="10"/>
  <c r="BF1001" i="10"/>
  <c r="T1001" i="10"/>
  <c r="R1001" i="10"/>
  <c r="P1001" i="10"/>
  <c r="BI999" i="10"/>
  <c r="BH999" i="10"/>
  <c r="BG999" i="10"/>
  <c r="BF999" i="10"/>
  <c r="T999" i="10"/>
  <c r="R999" i="10"/>
  <c r="P999" i="10"/>
  <c r="BI997" i="10"/>
  <c r="BH997" i="10"/>
  <c r="BG997" i="10"/>
  <c r="BF997" i="10"/>
  <c r="T997" i="10"/>
  <c r="R997" i="10"/>
  <c r="P997" i="10"/>
  <c r="BI995" i="10"/>
  <c r="BH995" i="10"/>
  <c r="BG995" i="10"/>
  <c r="BF995" i="10"/>
  <c r="T995" i="10"/>
  <c r="R995" i="10"/>
  <c r="P995" i="10"/>
  <c r="BI992" i="10"/>
  <c r="BH992" i="10"/>
  <c r="BG992" i="10"/>
  <c r="BF992" i="10"/>
  <c r="T992" i="10"/>
  <c r="R992" i="10"/>
  <c r="P992" i="10"/>
  <c r="BI989" i="10"/>
  <c r="BH989" i="10"/>
  <c r="BG989" i="10"/>
  <c r="BF989" i="10"/>
  <c r="T989" i="10"/>
  <c r="R989" i="10"/>
  <c r="P989" i="10"/>
  <c r="BI987" i="10"/>
  <c r="BH987" i="10"/>
  <c r="BG987" i="10"/>
  <c r="BF987" i="10"/>
  <c r="T987" i="10"/>
  <c r="R987" i="10"/>
  <c r="P987" i="10"/>
  <c r="BI985" i="10"/>
  <c r="BH985" i="10"/>
  <c r="BG985" i="10"/>
  <c r="BF985" i="10"/>
  <c r="T985" i="10"/>
  <c r="R985" i="10"/>
  <c r="P985" i="10"/>
  <c r="BI982" i="10"/>
  <c r="BH982" i="10"/>
  <c r="BG982" i="10"/>
  <c r="BF982" i="10"/>
  <c r="T982" i="10"/>
  <c r="R982" i="10"/>
  <c r="P982" i="10"/>
  <c r="BI979" i="10"/>
  <c r="BH979" i="10"/>
  <c r="BG979" i="10"/>
  <c r="BF979" i="10"/>
  <c r="T979" i="10"/>
  <c r="R979" i="10"/>
  <c r="P979" i="10"/>
  <c r="BI976" i="10"/>
  <c r="BH976" i="10"/>
  <c r="BG976" i="10"/>
  <c r="BF976" i="10"/>
  <c r="T976" i="10"/>
  <c r="R976" i="10"/>
  <c r="P976" i="10"/>
  <c r="BI974" i="10"/>
  <c r="BH974" i="10"/>
  <c r="BG974" i="10"/>
  <c r="BF974" i="10"/>
  <c r="T974" i="10"/>
  <c r="R974" i="10"/>
  <c r="P974" i="10"/>
  <c r="BI971" i="10"/>
  <c r="BH971" i="10"/>
  <c r="BG971" i="10"/>
  <c r="BF971" i="10"/>
  <c r="T971" i="10"/>
  <c r="R971" i="10"/>
  <c r="P971" i="10"/>
  <c r="BI967" i="10"/>
  <c r="BH967" i="10"/>
  <c r="BG967" i="10"/>
  <c r="BF967" i="10"/>
  <c r="T967" i="10"/>
  <c r="R967" i="10"/>
  <c r="P967" i="10"/>
  <c r="BI962" i="10"/>
  <c r="BH962" i="10"/>
  <c r="BG962" i="10"/>
  <c r="BF962" i="10"/>
  <c r="T962" i="10"/>
  <c r="R962" i="10"/>
  <c r="P962" i="10"/>
  <c r="BI959" i="10"/>
  <c r="BH959" i="10"/>
  <c r="BG959" i="10"/>
  <c r="BF959" i="10"/>
  <c r="T959" i="10"/>
  <c r="R959" i="10"/>
  <c r="P959" i="10"/>
  <c r="BI956" i="10"/>
  <c r="BH956" i="10"/>
  <c r="BG956" i="10"/>
  <c r="BF956" i="10"/>
  <c r="T956" i="10"/>
  <c r="R956" i="10"/>
  <c r="P956" i="10"/>
  <c r="BI946" i="10"/>
  <c r="BH946" i="10"/>
  <c r="BG946" i="10"/>
  <c r="BF946" i="10"/>
  <c r="T946" i="10"/>
  <c r="R946" i="10"/>
  <c r="P946" i="10"/>
  <c r="BI929" i="10"/>
  <c r="BH929" i="10"/>
  <c r="BG929" i="10"/>
  <c r="BF929" i="10"/>
  <c r="T929" i="10"/>
  <c r="R929" i="10"/>
  <c r="P929" i="10"/>
  <c r="BI920" i="10"/>
  <c r="BH920" i="10"/>
  <c r="BG920" i="10"/>
  <c r="BF920" i="10"/>
  <c r="T920" i="10"/>
  <c r="R920" i="10"/>
  <c r="P920" i="10"/>
  <c r="BI917" i="10"/>
  <c r="BH917" i="10"/>
  <c r="BG917" i="10"/>
  <c r="BF917" i="10"/>
  <c r="T917" i="10"/>
  <c r="R917" i="10"/>
  <c r="P917" i="10"/>
  <c r="BI914" i="10"/>
  <c r="BH914" i="10"/>
  <c r="BG914" i="10"/>
  <c r="BF914" i="10"/>
  <c r="T914" i="10"/>
  <c r="R914" i="10"/>
  <c r="P914" i="10"/>
  <c r="BI911" i="10"/>
  <c r="BH911" i="10"/>
  <c r="BG911" i="10"/>
  <c r="BF911" i="10"/>
  <c r="T911" i="10"/>
  <c r="R911" i="10"/>
  <c r="P911" i="10"/>
  <c r="BI906" i="10"/>
  <c r="BH906" i="10"/>
  <c r="BG906" i="10"/>
  <c r="BF906" i="10"/>
  <c r="T906" i="10"/>
  <c r="R906" i="10"/>
  <c r="P906" i="10"/>
  <c r="BI902" i="10"/>
  <c r="BH902" i="10"/>
  <c r="BG902" i="10"/>
  <c r="BF902" i="10"/>
  <c r="T902" i="10"/>
  <c r="R902" i="10"/>
  <c r="P902" i="10"/>
  <c r="BI898" i="10"/>
  <c r="BH898" i="10"/>
  <c r="BG898" i="10"/>
  <c r="BF898" i="10"/>
  <c r="T898" i="10"/>
  <c r="R898" i="10"/>
  <c r="P898" i="10"/>
  <c r="BI887" i="10"/>
  <c r="BH887" i="10"/>
  <c r="BG887" i="10"/>
  <c r="BF887" i="10"/>
  <c r="T887" i="10"/>
  <c r="R887" i="10"/>
  <c r="P887" i="10"/>
  <c r="BI878" i="10"/>
  <c r="BH878" i="10"/>
  <c r="BG878" i="10"/>
  <c r="BF878" i="10"/>
  <c r="T878" i="10"/>
  <c r="R878" i="10"/>
  <c r="P878" i="10"/>
  <c r="BI875" i="10"/>
  <c r="BH875" i="10"/>
  <c r="BG875" i="10"/>
  <c r="BF875" i="10"/>
  <c r="T875" i="10"/>
  <c r="R875" i="10"/>
  <c r="P875" i="10"/>
  <c r="BI872" i="10"/>
  <c r="BH872" i="10"/>
  <c r="BG872" i="10"/>
  <c r="BF872" i="10"/>
  <c r="T872" i="10"/>
  <c r="R872" i="10"/>
  <c r="P872" i="10"/>
  <c r="BI869" i="10"/>
  <c r="BH869" i="10"/>
  <c r="BG869" i="10"/>
  <c r="BF869" i="10"/>
  <c r="T869" i="10"/>
  <c r="R869" i="10"/>
  <c r="P869" i="10"/>
  <c r="BI866" i="10"/>
  <c r="BH866" i="10"/>
  <c r="BG866" i="10"/>
  <c r="BF866" i="10"/>
  <c r="T866" i="10"/>
  <c r="R866" i="10"/>
  <c r="P866" i="10"/>
  <c r="BI862" i="10"/>
  <c r="BH862" i="10"/>
  <c r="BG862" i="10"/>
  <c r="BF862" i="10"/>
  <c r="T862" i="10"/>
  <c r="R862" i="10"/>
  <c r="P862" i="10"/>
  <c r="BI859" i="10"/>
  <c r="BH859" i="10"/>
  <c r="BG859" i="10"/>
  <c r="BF859" i="10"/>
  <c r="T859" i="10"/>
  <c r="R859" i="10"/>
  <c r="P859" i="10"/>
  <c r="BI856" i="10"/>
  <c r="BH856" i="10"/>
  <c r="BG856" i="10"/>
  <c r="BF856" i="10"/>
  <c r="T856" i="10"/>
  <c r="R856" i="10"/>
  <c r="P856" i="10"/>
  <c r="BI853" i="10"/>
  <c r="BH853" i="10"/>
  <c r="BG853" i="10"/>
  <c r="BF853" i="10"/>
  <c r="T853" i="10"/>
  <c r="R853" i="10"/>
  <c r="P853" i="10"/>
  <c r="BI851" i="10"/>
  <c r="BH851" i="10"/>
  <c r="BG851" i="10"/>
  <c r="BF851" i="10"/>
  <c r="T851" i="10"/>
  <c r="R851" i="10"/>
  <c r="P851" i="10"/>
  <c r="BI848" i="10"/>
  <c r="BH848" i="10"/>
  <c r="BG848" i="10"/>
  <c r="BF848" i="10"/>
  <c r="T848" i="10"/>
  <c r="R848" i="10"/>
  <c r="P848" i="10"/>
  <c r="BI845" i="10"/>
  <c r="BH845" i="10"/>
  <c r="BG845" i="10"/>
  <c r="BF845" i="10"/>
  <c r="T845" i="10"/>
  <c r="R845" i="10"/>
  <c r="P845" i="10"/>
  <c r="BI842" i="10"/>
  <c r="BH842" i="10"/>
  <c r="BG842" i="10"/>
  <c r="BF842" i="10"/>
  <c r="T842" i="10"/>
  <c r="R842" i="10"/>
  <c r="P842" i="10"/>
  <c r="BI839" i="10"/>
  <c r="BH839" i="10"/>
  <c r="BG839" i="10"/>
  <c r="BF839" i="10"/>
  <c r="T839" i="10"/>
  <c r="R839" i="10"/>
  <c r="P839" i="10"/>
  <c r="BI837" i="10"/>
  <c r="BH837" i="10"/>
  <c r="BG837" i="10"/>
  <c r="BF837" i="10"/>
  <c r="T837" i="10"/>
  <c r="R837" i="10"/>
  <c r="P837" i="10"/>
  <c r="BI834" i="10"/>
  <c r="BH834" i="10"/>
  <c r="BG834" i="10"/>
  <c r="BF834" i="10"/>
  <c r="T834" i="10"/>
  <c r="R834" i="10"/>
  <c r="P834" i="10"/>
  <c r="BI832" i="10"/>
  <c r="BH832" i="10"/>
  <c r="BG832" i="10"/>
  <c r="BF832" i="10"/>
  <c r="T832" i="10"/>
  <c r="R832" i="10"/>
  <c r="P832" i="10"/>
  <c r="BI829" i="10"/>
  <c r="BH829" i="10"/>
  <c r="BG829" i="10"/>
  <c r="BF829" i="10"/>
  <c r="T829" i="10"/>
  <c r="R829" i="10"/>
  <c r="P829" i="10"/>
  <c r="BI826" i="10"/>
  <c r="BH826" i="10"/>
  <c r="BG826" i="10"/>
  <c r="BF826" i="10"/>
  <c r="T826" i="10"/>
  <c r="R826" i="10"/>
  <c r="P826" i="10"/>
  <c r="BI823" i="10"/>
  <c r="BH823" i="10"/>
  <c r="BG823" i="10"/>
  <c r="BF823" i="10"/>
  <c r="T823" i="10"/>
  <c r="R823" i="10"/>
  <c r="P823" i="10"/>
  <c r="BI821" i="10"/>
  <c r="BH821" i="10"/>
  <c r="BG821" i="10"/>
  <c r="BF821" i="10"/>
  <c r="T821" i="10"/>
  <c r="R821" i="10"/>
  <c r="P821" i="10"/>
  <c r="BI818" i="10"/>
  <c r="BH818" i="10"/>
  <c r="BG818" i="10"/>
  <c r="BF818" i="10"/>
  <c r="T818" i="10"/>
  <c r="R818" i="10"/>
  <c r="P818" i="10"/>
  <c r="BI816" i="10"/>
  <c r="BH816" i="10"/>
  <c r="BG816" i="10"/>
  <c r="BF816" i="10"/>
  <c r="T816" i="10"/>
  <c r="R816" i="10"/>
  <c r="P816" i="10"/>
  <c r="BI814" i="10"/>
  <c r="BH814" i="10"/>
  <c r="BG814" i="10"/>
  <c r="BF814" i="10"/>
  <c r="T814" i="10"/>
  <c r="R814" i="10"/>
  <c r="P814" i="10"/>
  <c r="BI810" i="10"/>
  <c r="BH810" i="10"/>
  <c r="BG810" i="10"/>
  <c r="BF810" i="10"/>
  <c r="T810" i="10"/>
  <c r="R810" i="10"/>
  <c r="P810" i="10"/>
  <c r="BI807" i="10"/>
  <c r="BH807" i="10"/>
  <c r="BG807" i="10"/>
  <c r="BF807" i="10"/>
  <c r="T807" i="10"/>
  <c r="R807" i="10"/>
  <c r="P807" i="10"/>
  <c r="BI804" i="10"/>
  <c r="BH804" i="10"/>
  <c r="BG804" i="10"/>
  <c r="BF804" i="10"/>
  <c r="T804" i="10"/>
  <c r="R804" i="10"/>
  <c r="P804" i="10"/>
  <c r="BI801" i="10"/>
  <c r="BH801" i="10"/>
  <c r="BG801" i="10"/>
  <c r="BF801" i="10"/>
  <c r="T801" i="10"/>
  <c r="R801" i="10"/>
  <c r="P801" i="10"/>
  <c r="BI799" i="10"/>
  <c r="BH799" i="10"/>
  <c r="BG799" i="10"/>
  <c r="BF799" i="10"/>
  <c r="T799" i="10"/>
  <c r="R799" i="10"/>
  <c r="P799" i="10"/>
  <c r="BI786" i="10"/>
  <c r="BH786" i="10"/>
  <c r="BG786" i="10"/>
  <c r="BF786" i="10"/>
  <c r="T786" i="10"/>
  <c r="R786" i="10"/>
  <c r="P786" i="10"/>
  <c r="BI782" i="10"/>
  <c r="BH782" i="10"/>
  <c r="BG782" i="10"/>
  <c r="BF782" i="10"/>
  <c r="T782" i="10"/>
  <c r="R782" i="10"/>
  <c r="P782" i="10"/>
  <c r="BI779" i="10"/>
  <c r="BH779" i="10"/>
  <c r="BG779" i="10"/>
  <c r="BF779" i="10"/>
  <c r="T779" i="10"/>
  <c r="R779" i="10"/>
  <c r="P779" i="10"/>
  <c r="BI776" i="10"/>
  <c r="BH776" i="10"/>
  <c r="BG776" i="10"/>
  <c r="BF776" i="10"/>
  <c r="T776" i="10"/>
  <c r="R776" i="10"/>
  <c r="P776" i="10"/>
  <c r="BI771" i="10"/>
  <c r="BH771" i="10"/>
  <c r="BG771" i="10"/>
  <c r="BF771" i="10"/>
  <c r="T771" i="10"/>
  <c r="R771" i="10"/>
  <c r="P771" i="10"/>
  <c r="BI766" i="10"/>
  <c r="BH766" i="10"/>
  <c r="BG766" i="10"/>
  <c r="BF766" i="10"/>
  <c r="T766" i="10"/>
  <c r="R766" i="10"/>
  <c r="P766" i="10"/>
  <c r="BI764" i="10"/>
  <c r="BH764" i="10"/>
  <c r="BG764" i="10"/>
  <c r="BF764" i="10"/>
  <c r="T764" i="10"/>
  <c r="R764" i="10"/>
  <c r="P764" i="10"/>
  <c r="BI762" i="10"/>
  <c r="BH762" i="10"/>
  <c r="BG762" i="10"/>
  <c r="BF762" i="10"/>
  <c r="T762" i="10"/>
  <c r="R762" i="10"/>
  <c r="P762" i="10"/>
  <c r="BI760" i="10"/>
  <c r="BH760" i="10"/>
  <c r="BG760" i="10"/>
  <c r="BF760" i="10"/>
  <c r="T760" i="10"/>
  <c r="R760" i="10"/>
  <c r="P760" i="10"/>
  <c r="BI756" i="10"/>
  <c r="BH756" i="10"/>
  <c r="BG756" i="10"/>
  <c r="BF756" i="10"/>
  <c r="T756" i="10"/>
  <c r="R756" i="10"/>
  <c r="P756" i="10"/>
  <c r="BI753" i="10"/>
  <c r="BH753" i="10"/>
  <c r="BG753" i="10"/>
  <c r="BF753" i="10"/>
  <c r="T753" i="10"/>
  <c r="T752" i="10"/>
  <c r="R753" i="10"/>
  <c r="R752" i="10"/>
  <c r="P753" i="10"/>
  <c r="P752" i="10"/>
  <c r="BI750" i="10"/>
  <c r="BH750" i="10"/>
  <c r="BG750" i="10"/>
  <c r="BF750" i="10"/>
  <c r="T750" i="10"/>
  <c r="R750" i="10"/>
  <c r="P750" i="10"/>
  <c r="BI748" i="10"/>
  <c r="BH748" i="10"/>
  <c r="BG748" i="10"/>
  <c r="BF748" i="10"/>
  <c r="T748" i="10"/>
  <c r="R748" i="10"/>
  <c r="P748" i="10"/>
  <c r="BI745" i="10"/>
  <c r="BH745" i="10"/>
  <c r="BG745" i="10"/>
  <c r="BF745" i="10"/>
  <c r="T745" i="10"/>
  <c r="R745" i="10"/>
  <c r="P745" i="10"/>
  <c r="BI741" i="10"/>
  <c r="BH741" i="10"/>
  <c r="BG741" i="10"/>
  <c r="BF741" i="10"/>
  <c r="T741" i="10"/>
  <c r="R741" i="10"/>
  <c r="P741" i="10"/>
  <c r="BI738" i="10"/>
  <c r="BH738" i="10"/>
  <c r="BG738" i="10"/>
  <c r="BF738" i="10"/>
  <c r="T738" i="10"/>
  <c r="R738" i="10"/>
  <c r="P738" i="10"/>
  <c r="BI736" i="10"/>
  <c r="BH736" i="10"/>
  <c r="BG736" i="10"/>
  <c r="BF736" i="10"/>
  <c r="T736" i="10"/>
  <c r="R736" i="10"/>
  <c r="P736" i="10"/>
  <c r="BI733" i="10"/>
  <c r="BH733" i="10"/>
  <c r="BG733" i="10"/>
  <c r="BF733" i="10"/>
  <c r="T733" i="10"/>
  <c r="R733" i="10"/>
  <c r="P733" i="10"/>
  <c r="BI728" i="10"/>
  <c r="BH728" i="10"/>
  <c r="BG728" i="10"/>
  <c r="BF728" i="10"/>
  <c r="T728" i="10"/>
  <c r="R728" i="10"/>
  <c r="P728" i="10"/>
  <c r="BI725" i="10"/>
  <c r="BH725" i="10"/>
  <c r="BG725" i="10"/>
  <c r="BF725" i="10"/>
  <c r="T725" i="10"/>
  <c r="R725" i="10"/>
  <c r="P725" i="10"/>
  <c r="BI722" i="10"/>
  <c r="BH722" i="10"/>
  <c r="BG722" i="10"/>
  <c r="BF722" i="10"/>
  <c r="T722" i="10"/>
  <c r="R722" i="10"/>
  <c r="P722" i="10"/>
  <c r="BI719" i="10"/>
  <c r="BH719" i="10"/>
  <c r="BG719" i="10"/>
  <c r="BF719" i="10"/>
  <c r="T719" i="10"/>
  <c r="R719" i="10"/>
  <c r="P719" i="10"/>
  <c r="BI716" i="10"/>
  <c r="BH716" i="10"/>
  <c r="BG716" i="10"/>
  <c r="BF716" i="10"/>
  <c r="T716" i="10"/>
  <c r="R716" i="10"/>
  <c r="P716" i="10"/>
  <c r="BI713" i="10"/>
  <c r="BH713" i="10"/>
  <c r="BG713" i="10"/>
  <c r="BF713" i="10"/>
  <c r="T713" i="10"/>
  <c r="R713" i="10"/>
  <c r="P713" i="10"/>
  <c r="BI710" i="10"/>
  <c r="BH710" i="10"/>
  <c r="BG710" i="10"/>
  <c r="BF710" i="10"/>
  <c r="T710" i="10"/>
  <c r="R710" i="10"/>
  <c r="P710" i="10"/>
  <c r="BI704" i="10"/>
  <c r="BH704" i="10"/>
  <c r="BG704" i="10"/>
  <c r="BF704" i="10"/>
  <c r="T704" i="10"/>
  <c r="R704" i="10"/>
  <c r="P704" i="10"/>
  <c r="BI701" i="10"/>
  <c r="BH701" i="10"/>
  <c r="BG701" i="10"/>
  <c r="BF701" i="10"/>
  <c r="T701" i="10"/>
  <c r="R701" i="10"/>
  <c r="P701" i="10"/>
  <c r="BI698" i="10"/>
  <c r="BH698" i="10"/>
  <c r="BG698" i="10"/>
  <c r="BF698" i="10"/>
  <c r="T698" i="10"/>
  <c r="R698" i="10"/>
  <c r="P698" i="10"/>
  <c r="BI695" i="10"/>
  <c r="BH695" i="10"/>
  <c r="BG695" i="10"/>
  <c r="BF695" i="10"/>
  <c r="T695" i="10"/>
  <c r="R695" i="10"/>
  <c r="P695" i="10"/>
  <c r="BI693" i="10"/>
  <c r="BH693" i="10"/>
  <c r="BG693" i="10"/>
  <c r="BF693" i="10"/>
  <c r="T693" i="10"/>
  <c r="R693" i="10"/>
  <c r="P693" i="10"/>
  <c r="BI690" i="10"/>
  <c r="BH690" i="10"/>
  <c r="BG690" i="10"/>
  <c r="BF690" i="10"/>
  <c r="T690" i="10"/>
  <c r="R690" i="10"/>
  <c r="P690" i="10"/>
  <c r="BI687" i="10"/>
  <c r="BH687" i="10"/>
  <c r="BG687" i="10"/>
  <c r="BF687" i="10"/>
  <c r="T687" i="10"/>
  <c r="R687" i="10"/>
  <c r="P687" i="10"/>
  <c r="BI684" i="10"/>
  <c r="BH684" i="10"/>
  <c r="BG684" i="10"/>
  <c r="BF684" i="10"/>
  <c r="T684" i="10"/>
  <c r="R684" i="10"/>
  <c r="P684" i="10"/>
  <c r="BI682" i="10"/>
  <c r="BH682" i="10"/>
  <c r="BG682" i="10"/>
  <c r="BF682" i="10"/>
  <c r="T682" i="10"/>
  <c r="R682" i="10"/>
  <c r="P682" i="10"/>
  <c r="BI679" i="10"/>
  <c r="BH679" i="10"/>
  <c r="BG679" i="10"/>
  <c r="BF679" i="10"/>
  <c r="T679" i="10"/>
  <c r="R679" i="10"/>
  <c r="P679" i="10"/>
  <c r="BI676" i="10"/>
  <c r="BH676" i="10"/>
  <c r="BG676" i="10"/>
  <c r="BF676" i="10"/>
  <c r="T676" i="10"/>
  <c r="R676" i="10"/>
  <c r="P676" i="10"/>
  <c r="BI673" i="10"/>
  <c r="BH673" i="10"/>
  <c r="BG673" i="10"/>
  <c r="BF673" i="10"/>
  <c r="T673" i="10"/>
  <c r="R673" i="10"/>
  <c r="P673" i="10"/>
  <c r="BI670" i="10"/>
  <c r="BH670" i="10"/>
  <c r="BG670" i="10"/>
  <c r="BF670" i="10"/>
  <c r="T670" i="10"/>
  <c r="R670" i="10"/>
  <c r="P670" i="10"/>
  <c r="BI667" i="10"/>
  <c r="BH667" i="10"/>
  <c r="BG667" i="10"/>
  <c r="BF667" i="10"/>
  <c r="T667" i="10"/>
  <c r="R667" i="10"/>
  <c r="P667" i="10"/>
  <c r="BI663" i="10"/>
  <c r="BH663" i="10"/>
  <c r="BG663" i="10"/>
  <c r="BF663" i="10"/>
  <c r="T663" i="10"/>
  <c r="R663" i="10"/>
  <c r="P663" i="10"/>
  <c r="BI660" i="10"/>
  <c r="BH660" i="10"/>
  <c r="BG660" i="10"/>
  <c r="BF660" i="10"/>
  <c r="T660" i="10"/>
  <c r="R660" i="10"/>
  <c r="P660" i="10"/>
  <c r="BI656" i="10"/>
  <c r="BH656" i="10"/>
  <c r="BG656" i="10"/>
  <c r="BF656" i="10"/>
  <c r="T656" i="10"/>
  <c r="R656" i="10"/>
  <c r="P656" i="10"/>
  <c r="BI653" i="10"/>
  <c r="BH653" i="10"/>
  <c r="BG653" i="10"/>
  <c r="BF653" i="10"/>
  <c r="T653" i="10"/>
  <c r="R653" i="10"/>
  <c r="P653" i="10"/>
  <c r="BI648" i="10"/>
  <c r="BH648" i="10"/>
  <c r="BG648" i="10"/>
  <c r="BF648" i="10"/>
  <c r="T648" i="10"/>
  <c r="R648" i="10"/>
  <c r="P648" i="10"/>
  <c r="BI644" i="10"/>
  <c r="BH644" i="10"/>
  <c r="BG644" i="10"/>
  <c r="BF644" i="10"/>
  <c r="T644" i="10"/>
  <c r="T643" i="10" s="1"/>
  <c r="R644" i="10"/>
  <c r="R643" i="10" s="1"/>
  <c r="P644" i="10"/>
  <c r="P643" i="10" s="1"/>
  <c r="BI640" i="10"/>
  <c r="BH640" i="10"/>
  <c r="BG640" i="10"/>
  <c r="BF640" i="10"/>
  <c r="T640" i="10"/>
  <c r="R640" i="10"/>
  <c r="P640" i="10"/>
  <c r="BI637" i="10"/>
  <c r="BH637" i="10"/>
  <c r="BG637" i="10"/>
  <c r="BF637" i="10"/>
  <c r="T637" i="10"/>
  <c r="R637" i="10"/>
  <c r="P637" i="10"/>
  <c r="BI634" i="10"/>
  <c r="BH634" i="10"/>
  <c r="BG634" i="10"/>
  <c r="BF634" i="10"/>
  <c r="T634" i="10"/>
  <c r="R634" i="10"/>
  <c r="P634" i="10"/>
  <c r="BI631" i="10"/>
  <c r="BH631" i="10"/>
  <c r="BG631" i="10"/>
  <c r="BF631" i="10"/>
  <c r="T631" i="10"/>
  <c r="R631" i="10"/>
  <c r="P631" i="10"/>
  <c r="BI629" i="10"/>
  <c r="BH629" i="10"/>
  <c r="BG629" i="10"/>
  <c r="BF629" i="10"/>
  <c r="T629" i="10"/>
  <c r="R629" i="10"/>
  <c r="P629" i="10"/>
  <c r="BI626" i="10"/>
  <c r="BH626" i="10"/>
  <c r="BG626" i="10"/>
  <c r="BF626" i="10"/>
  <c r="T626" i="10"/>
  <c r="R626" i="10"/>
  <c r="P626" i="10"/>
  <c r="BI624" i="10"/>
  <c r="BH624" i="10"/>
  <c r="BG624" i="10"/>
  <c r="BF624" i="10"/>
  <c r="T624" i="10"/>
  <c r="R624" i="10"/>
  <c r="P624" i="10"/>
  <c r="BI622" i="10"/>
  <c r="BH622" i="10"/>
  <c r="BG622" i="10"/>
  <c r="BF622" i="10"/>
  <c r="T622" i="10"/>
  <c r="R622" i="10"/>
  <c r="P622" i="10"/>
  <c r="BI619" i="10"/>
  <c r="BH619" i="10"/>
  <c r="BG619" i="10"/>
  <c r="BF619" i="10"/>
  <c r="T619" i="10"/>
  <c r="R619" i="10"/>
  <c r="P619" i="10"/>
  <c r="BI616" i="10"/>
  <c r="BH616" i="10"/>
  <c r="BG616" i="10"/>
  <c r="BF616" i="10"/>
  <c r="T616" i="10"/>
  <c r="R616" i="10"/>
  <c r="P616" i="10"/>
  <c r="BI611" i="10"/>
  <c r="BH611" i="10"/>
  <c r="BG611" i="10"/>
  <c r="BF611" i="10"/>
  <c r="T611" i="10"/>
  <c r="R611" i="10"/>
  <c r="P611" i="10"/>
  <c r="BI604" i="10"/>
  <c r="BH604" i="10"/>
  <c r="BG604" i="10"/>
  <c r="BF604" i="10"/>
  <c r="T604" i="10"/>
  <c r="R604" i="10"/>
  <c r="P604" i="10"/>
  <c r="BI602" i="10"/>
  <c r="BH602" i="10"/>
  <c r="BG602" i="10"/>
  <c r="BF602" i="10"/>
  <c r="T602" i="10"/>
  <c r="R602" i="10"/>
  <c r="P602" i="10"/>
  <c r="BI599" i="10"/>
  <c r="BH599" i="10"/>
  <c r="BG599" i="10"/>
  <c r="BF599" i="10"/>
  <c r="T599" i="10"/>
  <c r="R599" i="10"/>
  <c r="P599" i="10"/>
  <c r="BI597" i="10"/>
  <c r="BH597" i="10"/>
  <c r="BG597" i="10"/>
  <c r="BF597" i="10"/>
  <c r="T597" i="10"/>
  <c r="R597" i="10"/>
  <c r="P597" i="10"/>
  <c r="BI595" i="10"/>
  <c r="BH595" i="10"/>
  <c r="BG595" i="10"/>
  <c r="BF595" i="10"/>
  <c r="T595" i="10"/>
  <c r="R595" i="10"/>
  <c r="P595" i="10"/>
  <c r="BI593" i="10"/>
  <c r="BH593" i="10"/>
  <c r="BG593" i="10"/>
  <c r="BF593" i="10"/>
  <c r="T593" i="10"/>
  <c r="R593" i="10"/>
  <c r="P593" i="10"/>
  <c r="BI591" i="10"/>
  <c r="BH591" i="10"/>
  <c r="BG591" i="10"/>
  <c r="BF591" i="10"/>
  <c r="T591" i="10"/>
  <c r="R591" i="10"/>
  <c r="P591" i="10"/>
  <c r="BI589" i="10"/>
  <c r="BH589" i="10"/>
  <c r="BG589" i="10"/>
  <c r="BF589" i="10"/>
  <c r="T589" i="10"/>
  <c r="R589" i="10"/>
  <c r="P589" i="10"/>
  <c r="BI582" i="10"/>
  <c r="BH582" i="10"/>
  <c r="BG582" i="10"/>
  <c r="BF582" i="10"/>
  <c r="T582" i="10"/>
  <c r="R582" i="10"/>
  <c r="P582" i="10"/>
  <c r="BI575" i="10"/>
  <c r="BH575" i="10"/>
  <c r="BG575" i="10"/>
  <c r="BF575" i="10"/>
  <c r="T575" i="10"/>
  <c r="R575" i="10"/>
  <c r="P575" i="10"/>
  <c r="BI568" i="10"/>
  <c r="BH568" i="10"/>
  <c r="BG568" i="10"/>
  <c r="BF568" i="10"/>
  <c r="T568" i="10"/>
  <c r="R568" i="10"/>
  <c r="P568" i="10"/>
  <c r="BI565" i="10"/>
  <c r="BH565" i="10"/>
  <c r="BG565" i="10"/>
  <c r="BF565" i="10"/>
  <c r="T565" i="10"/>
  <c r="R565" i="10"/>
  <c r="P565" i="10"/>
  <c r="BI563" i="10"/>
  <c r="BH563" i="10"/>
  <c r="BG563" i="10"/>
  <c r="BF563" i="10"/>
  <c r="T563" i="10"/>
  <c r="R563" i="10"/>
  <c r="P563" i="10"/>
  <c r="BI554" i="10"/>
  <c r="BH554" i="10"/>
  <c r="BG554" i="10"/>
  <c r="BF554" i="10"/>
  <c r="T554" i="10"/>
  <c r="R554" i="10"/>
  <c r="P554" i="10"/>
  <c r="BI551" i="10"/>
  <c r="BH551" i="10"/>
  <c r="BG551" i="10"/>
  <c r="BF551" i="10"/>
  <c r="T551" i="10"/>
  <c r="R551" i="10"/>
  <c r="P551" i="10"/>
  <c r="BI548" i="10"/>
  <c r="BH548" i="10"/>
  <c r="BG548" i="10"/>
  <c r="BF548" i="10"/>
  <c r="T548" i="10"/>
  <c r="R548" i="10"/>
  <c r="P548" i="10"/>
  <c r="BI543" i="10"/>
  <c r="BH543" i="10"/>
  <c r="BG543" i="10"/>
  <c r="BF543" i="10"/>
  <c r="T543" i="10"/>
  <c r="R543" i="10"/>
  <c r="P543" i="10"/>
  <c r="BI537" i="10"/>
  <c r="BH537" i="10"/>
  <c r="BG537" i="10"/>
  <c r="BF537" i="10"/>
  <c r="T537" i="10"/>
  <c r="R537" i="10"/>
  <c r="P537" i="10"/>
  <c r="BI532" i="10"/>
  <c r="BH532" i="10"/>
  <c r="BG532" i="10"/>
  <c r="BF532" i="10"/>
  <c r="T532" i="10"/>
  <c r="R532" i="10"/>
  <c r="P532" i="10"/>
  <c r="BI525" i="10"/>
  <c r="BH525" i="10"/>
  <c r="BG525" i="10"/>
  <c r="BF525" i="10"/>
  <c r="T525" i="10"/>
  <c r="R525" i="10"/>
  <c r="P525" i="10"/>
  <c r="BI522" i="10"/>
  <c r="BH522" i="10"/>
  <c r="BG522" i="10"/>
  <c r="BF522" i="10"/>
  <c r="T522" i="10"/>
  <c r="R522" i="10"/>
  <c r="P522" i="10"/>
  <c r="BI519" i="10"/>
  <c r="BH519" i="10"/>
  <c r="BG519" i="10"/>
  <c r="BF519" i="10"/>
  <c r="T519" i="10"/>
  <c r="R519" i="10"/>
  <c r="P519" i="10"/>
  <c r="BI512" i="10"/>
  <c r="BH512" i="10"/>
  <c r="BG512" i="10"/>
  <c r="BF512" i="10"/>
  <c r="T512" i="10"/>
  <c r="R512" i="10"/>
  <c r="P512" i="10"/>
  <c r="BI509" i="10"/>
  <c r="BH509" i="10"/>
  <c r="BG509" i="10"/>
  <c r="BF509" i="10"/>
  <c r="T509" i="10"/>
  <c r="R509" i="10"/>
  <c r="P509" i="10"/>
  <c r="BI506" i="10"/>
  <c r="BH506" i="10"/>
  <c r="BG506" i="10"/>
  <c r="BF506" i="10"/>
  <c r="T506" i="10"/>
  <c r="R506" i="10"/>
  <c r="P506" i="10"/>
  <c r="BI503" i="10"/>
  <c r="BH503" i="10"/>
  <c r="BG503" i="10"/>
  <c r="BF503" i="10"/>
  <c r="T503" i="10"/>
  <c r="R503" i="10"/>
  <c r="P503" i="10"/>
  <c r="BI491" i="10"/>
  <c r="BH491" i="10"/>
  <c r="BG491" i="10"/>
  <c r="BF491" i="10"/>
  <c r="T491" i="10"/>
  <c r="R491" i="10"/>
  <c r="P491" i="10"/>
  <c r="BI478" i="10"/>
  <c r="BH478" i="10"/>
  <c r="BG478" i="10"/>
  <c r="BF478" i="10"/>
  <c r="T478" i="10"/>
  <c r="R478" i="10"/>
  <c r="P478" i="10"/>
  <c r="BI472" i="10"/>
  <c r="BH472" i="10"/>
  <c r="BG472" i="10"/>
  <c r="BF472" i="10"/>
  <c r="T472" i="10"/>
  <c r="R472" i="10"/>
  <c r="P472" i="10"/>
  <c r="BI457" i="10"/>
  <c r="BH457" i="10"/>
  <c r="BG457" i="10"/>
  <c r="BF457" i="10"/>
  <c r="T457" i="10"/>
  <c r="R457" i="10"/>
  <c r="P457" i="10"/>
  <c r="BI455" i="10"/>
  <c r="BH455" i="10"/>
  <c r="BG455" i="10"/>
  <c r="BF455" i="10"/>
  <c r="T455" i="10"/>
  <c r="R455" i="10"/>
  <c r="P455" i="10"/>
  <c r="BI452" i="10"/>
  <c r="BH452" i="10"/>
  <c r="BG452" i="10"/>
  <c r="BF452" i="10"/>
  <c r="T452" i="10"/>
  <c r="R452" i="10"/>
  <c r="P452" i="10"/>
  <c r="BI450" i="10"/>
  <c r="BH450" i="10"/>
  <c r="BG450" i="10"/>
  <c r="BF450" i="10"/>
  <c r="T450" i="10"/>
  <c r="R450" i="10"/>
  <c r="P450" i="10"/>
  <c r="BI447" i="10"/>
  <c r="BH447" i="10"/>
  <c r="BG447" i="10"/>
  <c r="BF447" i="10"/>
  <c r="T447" i="10"/>
  <c r="R447" i="10"/>
  <c r="P447" i="10"/>
  <c r="BI444" i="10"/>
  <c r="BH444" i="10"/>
  <c r="BG444" i="10"/>
  <c r="BF444" i="10"/>
  <c r="T444" i="10"/>
  <c r="R444" i="10"/>
  <c r="P444" i="10"/>
  <c r="BI442" i="10"/>
  <c r="BH442" i="10"/>
  <c r="BG442" i="10"/>
  <c r="BF442" i="10"/>
  <c r="T442" i="10"/>
  <c r="R442" i="10"/>
  <c r="P442" i="10"/>
  <c r="BI439" i="10"/>
  <c r="BH439" i="10"/>
  <c r="BG439" i="10"/>
  <c r="BF439" i="10"/>
  <c r="T439" i="10"/>
  <c r="R439" i="10"/>
  <c r="P439" i="10"/>
  <c r="BI437" i="10"/>
  <c r="BH437" i="10"/>
  <c r="BG437" i="10"/>
  <c r="BF437" i="10"/>
  <c r="T437" i="10"/>
  <c r="R437" i="10"/>
  <c r="P437" i="10"/>
  <c r="BI435" i="10"/>
  <c r="BH435" i="10"/>
  <c r="BG435" i="10"/>
  <c r="BF435" i="10"/>
  <c r="T435" i="10"/>
  <c r="R435" i="10"/>
  <c r="P435" i="10"/>
  <c r="BI432" i="10"/>
  <c r="BH432" i="10"/>
  <c r="BG432" i="10"/>
  <c r="BF432" i="10"/>
  <c r="T432" i="10"/>
  <c r="R432" i="10"/>
  <c r="P432" i="10"/>
  <c r="BI429" i="10"/>
  <c r="BH429" i="10"/>
  <c r="BG429" i="10"/>
  <c r="BF429" i="10"/>
  <c r="T429" i="10"/>
  <c r="R429" i="10"/>
  <c r="P429" i="10"/>
  <c r="BI425" i="10"/>
  <c r="BH425" i="10"/>
  <c r="BG425" i="10"/>
  <c r="BF425" i="10"/>
  <c r="T425" i="10"/>
  <c r="R425" i="10"/>
  <c r="P425" i="10"/>
  <c r="BI423" i="10"/>
  <c r="BH423" i="10"/>
  <c r="BG423" i="10"/>
  <c r="BF423" i="10"/>
  <c r="T423" i="10"/>
  <c r="R423" i="10"/>
  <c r="P423" i="10"/>
  <c r="BI420" i="10"/>
  <c r="BH420" i="10"/>
  <c r="BG420" i="10"/>
  <c r="BF420" i="10"/>
  <c r="T420" i="10"/>
  <c r="R420" i="10"/>
  <c r="P420" i="10"/>
  <c r="BI414" i="10"/>
  <c r="BH414" i="10"/>
  <c r="BG414" i="10"/>
  <c r="BF414" i="10"/>
  <c r="T414" i="10"/>
  <c r="R414" i="10"/>
  <c r="P414" i="10"/>
  <c r="BI411" i="10"/>
  <c r="BH411" i="10"/>
  <c r="BG411" i="10"/>
  <c r="BF411" i="10"/>
  <c r="T411" i="10"/>
  <c r="R411" i="10"/>
  <c r="P411" i="10"/>
  <c r="BI408" i="10"/>
  <c r="BH408" i="10"/>
  <c r="BG408" i="10"/>
  <c r="BF408" i="10"/>
  <c r="T408" i="10"/>
  <c r="R408" i="10"/>
  <c r="P408" i="10"/>
  <c r="BI406" i="10"/>
  <c r="BH406" i="10"/>
  <c r="BG406" i="10"/>
  <c r="BF406" i="10"/>
  <c r="T406" i="10"/>
  <c r="R406" i="10"/>
  <c r="P406" i="10"/>
  <c r="BI403" i="10"/>
  <c r="BH403" i="10"/>
  <c r="BG403" i="10"/>
  <c r="BF403" i="10"/>
  <c r="T403" i="10"/>
  <c r="R403" i="10"/>
  <c r="P403" i="10"/>
  <c r="BI400" i="10"/>
  <c r="BH400" i="10"/>
  <c r="BG400" i="10"/>
  <c r="BF400" i="10"/>
  <c r="T400" i="10"/>
  <c r="R400" i="10"/>
  <c r="P400" i="10"/>
  <c r="BI398" i="10"/>
  <c r="BH398" i="10"/>
  <c r="BG398" i="10"/>
  <c r="BF398" i="10"/>
  <c r="T398" i="10"/>
  <c r="R398" i="10"/>
  <c r="P398" i="10"/>
  <c r="BI395" i="10"/>
  <c r="BH395" i="10"/>
  <c r="BG395" i="10"/>
  <c r="BF395" i="10"/>
  <c r="T395" i="10"/>
  <c r="R395" i="10"/>
  <c r="P395" i="10"/>
  <c r="BI392" i="10"/>
  <c r="BH392" i="10"/>
  <c r="BG392" i="10"/>
  <c r="BF392" i="10"/>
  <c r="T392" i="10"/>
  <c r="R392" i="10"/>
  <c r="P392" i="10"/>
  <c r="BI389" i="10"/>
  <c r="BH389" i="10"/>
  <c r="BG389" i="10"/>
  <c r="BF389" i="10"/>
  <c r="T389" i="10"/>
  <c r="R389" i="10"/>
  <c r="P389" i="10"/>
  <c r="BI381" i="10"/>
  <c r="BH381" i="10"/>
  <c r="BG381" i="10"/>
  <c r="BF381" i="10"/>
  <c r="T381" i="10"/>
  <c r="R381" i="10"/>
  <c r="P381" i="10"/>
  <c r="BI376" i="10"/>
  <c r="BH376" i="10"/>
  <c r="BG376" i="10"/>
  <c r="BF376" i="10"/>
  <c r="T376" i="10"/>
  <c r="R376" i="10"/>
  <c r="P376" i="10"/>
  <c r="BI366" i="10"/>
  <c r="BH366" i="10"/>
  <c r="BG366" i="10"/>
  <c r="BF366" i="10"/>
  <c r="T366" i="10"/>
  <c r="R366" i="10"/>
  <c r="P366" i="10"/>
  <c r="BI360" i="10"/>
  <c r="BH360" i="10"/>
  <c r="BG360" i="10"/>
  <c r="BF360" i="10"/>
  <c r="T360" i="10"/>
  <c r="R360" i="10"/>
  <c r="P360" i="10"/>
  <c r="BI356" i="10"/>
  <c r="BH356" i="10"/>
  <c r="BG356" i="10"/>
  <c r="BF356" i="10"/>
  <c r="T356" i="10"/>
  <c r="R356" i="10"/>
  <c r="P356" i="10"/>
  <c r="BI353" i="10"/>
  <c r="BH353" i="10"/>
  <c r="BG353" i="10"/>
  <c r="BF353" i="10"/>
  <c r="T353" i="10"/>
  <c r="R353" i="10"/>
  <c r="P353" i="10"/>
  <c r="BI350" i="10"/>
  <c r="BH350" i="10"/>
  <c r="BG350" i="10"/>
  <c r="BF350" i="10"/>
  <c r="T350" i="10"/>
  <c r="R350" i="10"/>
  <c r="P350" i="10"/>
  <c r="BI347" i="10"/>
  <c r="BH347" i="10"/>
  <c r="BG347" i="10"/>
  <c r="BF347" i="10"/>
  <c r="T347" i="10"/>
  <c r="R347" i="10"/>
  <c r="P347" i="10"/>
  <c r="BI339" i="10"/>
  <c r="BH339" i="10"/>
  <c r="BG339" i="10"/>
  <c r="BF339" i="10"/>
  <c r="T339" i="10"/>
  <c r="R339" i="10"/>
  <c r="P339" i="10"/>
  <c r="BI331" i="10"/>
  <c r="BH331" i="10"/>
  <c r="BG331" i="10"/>
  <c r="BF331" i="10"/>
  <c r="T331" i="10"/>
  <c r="R331" i="10"/>
  <c r="P331" i="10"/>
  <c r="BI329" i="10"/>
  <c r="BH329" i="10"/>
  <c r="BG329" i="10"/>
  <c r="BF329" i="10"/>
  <c r="T329" i="10"/>
  <c r="R329" i="10"/>
  <c r="P329" i="10"/>
  <c r="BI321" i="10"/>
  <c r="BH321" i="10"/>
  <c r="BG321" i="10"/>
  <c r="BF321" i="10"/>
  <c r="T321" i="10"/>
  <c r="R321" i="10"/>
  <c r="P321" i="10"/>
  <c r="BI313" i="10"/>
  <c r="BH313" i="10"/>
  <c r="BG313" i="10"/>
  <c r="BF313" i="10"/>
  <c r="T313" i="10"/>
  <c r="R313" i="10"/>
  <c r="P313" i="10"/>
  <c r="BI311" i="10"/>
  <c r="BH311" i="10"/>
  <c r="BG311" i="10"/>
  <c r="BF311" i="10"/>
  <c r="T311" i="10"/>
  <c r="R311" i="10"/>
  <c r="P311" i="10"/>
  <c r="BI309" i="10"/>
  <c r="BH309" i="10"/>
  <c r="BG309" i="10"/>
  <c r="BF309" i="10"/>
  <c r="T309" i="10"/>
  <c r="R309" i="10"/>
  <c r="P309" i="10"/>
  <c r="BI304" i="10"/>
  <c r="BH304" i="10"/>
  <c r="BG304" i="10"/>
  <c r="BF304" i="10"/>
  <c r="T304" i="10"/>
  <c r="R304" i="10"/>
  <c r="P304" i="10"/>
  <c r="BI298" i="10"/>
  <c r="BH298" i="10"/>
  <c r="BG298" i="10"/>
  <c r="BF298" i="10"/>
  <c r="T298" i="10"/>
  <c r="R298" i="10"/>
  <c r="P298" i="10"/>
  <c r="BI289" i="10"/>
  <c r="BH289" i="10"/>
  <c r="BG289" i="10"/>
  <c r="BF289" i="10"/>
  <c r="T289" i="10"/>
  <c r="R289" i="10"/>
  <c r="P289" i="10"/>
  <c r="BI287" i="10"/>
  <c r="BH287" i="10"/>
  <c r="BG287" i="10"/>
  <c r="BF287" i="10"/>
  <c r="T287" i="10"/>
  <c r="R287" i="10"/>
  <c r="P287" i="10"/>
  <c r="BI285" i="10"/>
  <c r="BH285" i="10"/>
  <c r="BG285" i="10"/>
  <c r="BF285" i="10"/>
  <c r="T285" i="10"/>
  <c r="R285" i="10"/>
  <c r="P285" i="10"/>
  <c r="BI283" i="10"/>
  <c r="BH283" i="10"/>
  <c r="BG283" i="10"/>
  <c r="BF283" i="10"/>
  <c r="T283" i="10"/>
  <c r="R283" i="10"/>
  <c r="P283" i="10"/>
  <c r="BI281" i="10"/>
  <c r="BH281" i="10"/>
  <c r="BG281" i="10"/>
  <c r="BF281" i="10"/>
  <c r="T281" i="10"/>
  <c r="R281" i="10"/>
  <c r="P281" i="10"/>
  <c r="BI278" i="10"/>
  <c r="BH278" i="10"/>
  <c r="BG278" i="10"/>
  <c r="BF278" i="10"/>
  <c r="T278" i="10"/>
  <c r="R278" i="10"/>
  <c r="P278" i="10"/>
  <c r="BI271" i="10"/>
  <c r="BH271" i="10"/>
  <c r="BG271" i="10"/>
  <c r="BF271" i="10"/>
  <c r="T271" i="10"/>
  <c r="R271" i="10"/>
  <c r="P271" i="10"/>
  <c r="BI266" i="10"/>
  <c r="BH266" i="10"/>
  <c r="BG266" i="10"/>
  <c r="BF266" i="10"/>
  <c r="T266" i="10"/>
  <c r="R266" i="10"/>
  <c r="P266" i="10"/>
  <c r="BI253" i="10"/>
  <c r="BH253" i="10"/>
  <c r="BG253" i="10"/>
  <c r="BF253" i="10"/>
  <c r="T253" i="10"/>
  <c r="R253" i="10"/>
  <c r="P253" i="10"/>
  <c r="BI248" i="10"/>
  <c r="BH248" i="10"/>
  <c r="BG248" i="10"/>
  <c r="BF248" i="10"/>
  <c r="T248" i="10"/>
  <c r="R248" i="10"/>
  <c r="P248" i="10"/>
  <c r="BI243" i="10"/>
  <c r="BH243" i="10"/>
  <c r="BG243" i="10"/>
  <c r="BF243" i="10"/>
  <c r="T243" i="10"/>
  <c r="R243" i="10"/>
  <c r="P243" i="10"/>
  <c r="BI240" i="10"/>
  <c r="BH240" i="10"/>
  <c r="BG240" i="10"/>
  <c r="BF240" i="10"/>
  <c r="T240" i="10"/>
  <c r="R240" i="10"/>
  <c r="P240" i="10"/>
  <c r="BI234" i="10"/>
  <c r="BH234" i="10"/>
  <c r="BG234" i="10"/>
  <c r="BF234" i="10"/>
  <c r="T234" i="10"/>
  <c r="R234" i="10"/>
  <c r="P234" i="10"/>
  <c r="BI231" i="10"/>
  <c r="BH231" i="10"/>
  <c r="BG231" i="10"/>
  <c r="BF231" i="10"/>
  <c r="T231" i="10"/>
  <c r="R231" i="10"/>
  <c r="P231" i="10"/>
  <c r="BI229" i="10"/>
  <c r="BH229" i="10"/>
  <c r="BG229" i="10"/>
  <c r="BF229" i="10"/>
  <c r="T229" i="10"/>
  <c r="R229" i="10"/>
  <c r="P229" i="10"/>
  <c r="BI226" i="10"/>
  <c r="BH226" i="10"/>
  <c r="BG226" i="10"/>
  <c r="BF226" i="10"/>
  <c r="T226" i="10"/>
  <c r="R226" i="10"/>
  <c r="P226" i="10"/>
  <c r="BI224" i="10"/>
  <c r="BH224" i="10"/>
  <c r="BG224" i="10"/>
  <c r="BF224" i="10"/>
  <c r="T224" i="10"/>
  <c r="R224" i="10"/>
  <c r="P224" i="10"/>
  <c r="BI222" i="10"/>
  <c r="BH222" i="10"/>
  <c r="BG222" i="10"/>
  <c r="BF222" i="10"/>
  <c r="T222" i="10"/>
  <c r="R222" i="10"/>
  <c r="P222" i="10"/>
  <c r="BI220" i="10"/>
  <c r="BH220" i="10"/>
  <c r="BG220" i="10"/>
  <c r="BF220" i="10"/>
  <c r="T220" i="10"/>
  <c r="R220" i="10"/>
  <c r="P220" i="10"/>
  <c r="BI214" i="10"/>
  <c r="BH214" i="10"/>
  <c r="BG214" i="10"/>
  <c r="BF214" i="10"/>
  <c r="T214" i="10"/>
  <c r="R214" i="10"/>
  <c r="P214" i="10"/>
  <c r="BI207" i="10"/>
  <c r="BH207" i="10"/>
  <c r="BG207" i="10"/>
  <c r="BF207" i="10"/>
  <c r="T207" i="10"/>
  <c r="R207" i="10"/>
  <c r="P207" i="10"/>
  <c r="BI203" i="10"/>
  <c r="BH203" i="10"/>
  <c r="BG203" i="10"/>
  <c r="BF203" i="10"/>
  <c r="T203" i="10"/>
  <c r="R203" i="10"/>
  <c r="P203" i="10"/>
  <c r="BI199" i="10"/>
  <c r="BH199" i="10"/>
  <c r="BG199" i="10"/>
  <c r="BF199" i="10"/>
  <c r="T199" i="10"/>
  <c r="R199" i="10"/>
  <c r="P199" i="10"/>
  <c r="BI195" i="10"/>
  <c r="BH195" i="10"/>
  <c r="BG195" i="10"/>
  <c r="BF195" i="10"/>
  <c r="T195" i="10"/>
  <c r="R195" i="10"/>
  <c r="P195" i="10"/>
  <c r="BI187" i="10"/>
  <c r="BH187" i="10"/>
  <c r="BG187" i="10"/>
  <c r="BF187" i="10"/>
  <c r="T187" i="10"/>
  <c r="R187" i="10"/>
  <c r="R182" i="10" s="1"/>
  <c r="P187" i="10"/>
  <c r="BI183" i="10"/>
  <c r="BH183" i="10"/>
  <c r="BG183" i="10"/>
  <c r="BF183" i="10"/>
  <c r="T183" i="10"/>
  <c r="T182" i="10" s="1"/>
  <c r="R183" i="10"/>
  <c r="P183" i="10"/>
  <c r="P182" i="10" s="1"/>
  <c r="BI180" i="10"/>
  <c r="BH180" i="10"/>
  <c r="BG180" i="10"/>
  <c r="BF180" i="10"/>
  <c r="T180" i="10"/>
  <c r="R180" i="10"/>
  <c r="P180" i="10"/>
  <c r="BI176" i="10"/>
  <c r="BH176" i="10"/>
  <c r="BG176" i="10"/>
  <c r="BF176" i="10"/>
  <c r="T176" i="10"/>
  <c r="R176" i="10"/>
  <c r="P176" i="10"/>
  <c r="BI173" i="10"/>
  <c r="BH173" i="10"/>
  <c r="BG173" i="10"/>
  <c r="BF173" i="10"/>
  <c r="T173" i="10"/>
  <c r="R173" i="10"/>
  <c r="P173" i="10"/>
  <c r="BI165" i="10"/>
  <c r="BH165" i="10"/>
  <c r="BG165" i="10"/>
  <c r="BF165" i="10"/>
  <c r="T165" i="10"/>
  <c r="R165" i="10"/>
  <c r="P165" i="10"/>
  <c r="BI162" i="10"/>
  <c r="BH162" i="10"/>
  <c r="BG162" i="10"/>
  <c r="BF162" i="10"/>
  <c r="T162" i="10"/>
  <c r="R162" i="10"/>
  <c r="P162" i="10"/>
  <c r="BI155" i="10"/>
  <c r="BH155" i="10"/>
  <c r="BG155" i="10"/>
  <c r="BF155" i="10"/>
  <c r="T155" i="10"/>
  <c r="R155" i="10"/>
  <c r="P155" i="10"/>
  <c r="BI152" i="10"/>
  <c r="BH152" i="10"/>
  <c r="BG152" i="10"/>
  <c r="BF152" i="10"/>
  <c r="T152" i="10"/>
  <c r="R152" i="10"/>
  <c r="P152" i="10"/>
  <c r="BI149" i="10"/>
  <c r="BH149" i="10"/>
  <c r="BG149" i="10"/>
  <c r="BF149" i="10"/>
  <c r="T149" i="10"/>
  <c r="R149" i="10"/>
  <c r="P149" i="10"/>
  <c r="J143" i="10"/>
  <c r="J142" i="10"/>
  <c r="F142" i="10"/>
  <c r="F140" i="10"/>
  <c r="E138" i="10"/>
  <c r="J94" i="10"/>
  <c r="J93" i="10"/>
  <c r="F93" i="10"/>
  <c r="F91" i="10"/>
  <c r="E89" i="10"/>
  <c r="J20" i="10"/>
  <c r="E20" i="10"/>
  <c r="F143" i="10" s="1"/>
  <c r="J19" i="10"/>
  <c r="J14" i="10"/>
  <c r="J140" i="10"/>
  <c r="E7" i="10"/>
  <c r="E134" i="10"/>
  <c r="J39" i="9"/>
  <c r="J38" i="9"/>
  <c r="AY104" i="1" s="1"/>
  <c r="J37" i="9"/>
  <c r="AX104" i="1" s="1"/>
  <c r="BI347" i="9"/>
  <c r="BH347" i="9"/>
  <c r="BG347" i="9"/>
  <c r="BF347" i="9"/>
  <c r="T347" i="9"/>
  <c r="R347" i="9"/>
  <c r="P347" i="9"/>
  <c r="BI344" i="9"/>
  <c r="BH344" i="9"/>
  <c r="BG344" i="9"/>
  <c r="BF344" i="9"/>
  <c r="T344" i="9"/>
  <c r="R344" i="9"/>
  <c r="P344" i="9"/>
  <c r="BI342" i="9"/>
  <c r="BH342" i="9"/>
  <c r="BG342" i="9"/>
  <c r="BF342" i="9"/>
  <c r="T342" i="9"/>
  <c r="R342" i="9"/>
  <c r="P342" i="9"/>
  <c r="BI340" i="9"/>
  <c r="BH340" i="9"/>
  <c r="BG340" i="9"/>
  <c r="BF340" i="9"/>
  <c r="T340" i="9"/>
  <c r="R340" i="9"/>
  <c r="P340" i="9"/>
  <c r="BI338" i="9"/>
  <c r="BH338" i="9"/>
  <c r="BG338" i="9"/>
  <c r="BF338" i="9"/>
  <c r="T338" i="9"/>
  <c r="R338" i="9"/>
  <c r="P338" i="9"/>
  <c r="BI336" i="9"/>
  <c r="BH336" i="9"/>
  <c r="BG336" i="9"/>
  <c r="BF336" i="9"/>
  <c r="T336" i="9"/>
  <c r="R336" i="9"/>
  <c r="P336" i="9"/>
  <c r="BI334" i="9"/>
  <c r="BH334" i="9"/>
  <c r="BG334" i="9"/>
  <c r="BF334" i="9"/>
  <c r="T334" i="9"/>
  <c r="R334" i="9"/>
  <c r="P334" i="9"/>
  <c r="BI332" i="9"/>
  <c r="BH332" i="9"/>
  <c r="BG332" i="9"/>
  <c r="BF332" i="9"/>
  <c r="T332" i="9"/>
  <c r="R332" i="9"/>
  <c r="P332" i="9"/>
  <c r="BI330" i="9"/>
  <c r="BH330" i="9"/>
  <c r="BG330" i="9"/>
  <c r="BF330" i="9"/>
  <c r="T330" i="9"/>
  <c r="R330" i="9"/>
  <c r="P330" i="9"/>
  <c r="BI328" i="9"/>
  <c r="BH328" i="9"/>
  <c r="BG328" i="9"/>
  <c r="BF328" i="9"/>
  <c r="T328" i="9"/>
  <c r="R328" i="9"/>
  <c r="P328" i="9"/>
  <c r="BI324" i="9"/>
  <c r="BH324" i="9"/>
  <c r="BG324" i="9"/>
  <c r="BF324" i="9"/>
  <c r="T324" i="9"/>
  <c r="R324" i="9"/>
  <c r="P324" i="9"/>
  <c r="BI322" i="9"/>
  <c r="BH322" i="9"/>
  <c r="BG322" i="9"/>
  <c r="BF322" i="9"/>
  <c r="T322" i="9"/>
  <c r="R322" i="9"/>
  <c r="P322" i="9"/>
  <c r="BI320" i="9"/>
  <c r="BH320" i="9"/>
  <c r="BG320" i="9"/>
  <c r="BF320" i="9"/>
  <c r="T320" i="9"/>
  <c r="R320" i="9"/>
  <c r="P320" i="9"/>
  <c r="BI318" i="9"/>
  <c r="BH318" i="9"/>
  <c r="BG318" i="9"/>
  <c r="BF318" i="9"/>
  <c r="T318" i="9"/>
  <c r="R318" i="9"/>
  <c r="P318" i="9"/>
  <c r="BI316" i="9"/>
  <c r="BH316" i="9"/>
  <c r="BG316" i="9"/>
  <c r="BF316" i="9"/>
  <c r="T316" i="9"/>
  <c r="R316" i="9"/>
  <c r="P316" i="9"/>
  <c r="BI314" i="9"/>
  <c r="BH314" i="9"/>
  <c r="BG314" i="9"/>
  <c r="BF314" i="9"/>
  <c r="T314" i="9"/>
  <c r="R314" i="9"/>
  <c r="P314" i="9"/>
  <c r="BI312" i="9"/>
  <c r="BH312" i="9"/>
  <c r="BG312" i="9"/>
  <c r="BF312" i="9"/>
  <c r="T312" i="9"/>
  <c r="R312" i="9"/>
  <c r="P312" i="9"/>
  <c r="BI310" i="9"/>
  <c r="BH310" i="9"/>
  <c r="BG310" i="9"/>
  <c r="BF310" i="9"/>
  <c r="T310" i="9"/>
  <c r="R310" i="9"/>
  <c r="P310" i="9"/>
  <c r="BI308" i="9"/>
  <c r="BH308" i="9"/>
  <c r="BG308" i="9"/>
  <c r="BF308" i="9"/>
  <c r="T308" i="9"/>
  <c r="R308" i="9"/>
  <c r="P308" i="9"/>
  <c r="BI305" i="9"/>
  <c r="BH305" i="9"/>
  <c r="BG305" i="9"/>
  <c r="BF305" i="9"/>
  <c r="T305" i="9"/>
  <c r="R305" i="9"/>
  <c r="P305" i="9"/>
  <c r="BI303" i="9"/>
  <c r="BH303" i="9"/>
  <c r="BG303" i="9"/>
  <c r="BF303" i="9"/>
  <c r="T303" i="9"/>
  <c r="R303" i="9"/>
  <c r="P303" i="9"/>
  <c r="BI302" i="9"/>
  <c r="BH302" i="9"/>
  <c r="BG302" i="9"/>
  <c r="BF302" i="9"/>
  <c r="T302" i="9"/>
  <c r="R302" i="9"/>
  <c r="P302" i="9"/>
  <c r="BI301" i="9"/>
  <c r="BH301" i="9"/>
  <c r="BG301" i="9"/>
  <c r="BF301" i="9"/>
  <c r="T301" i="9"/>
  <c r="R301" i="9"/>
  <c r="P301" i="9"/>
  <c r="BI300" i="9"/>
  <c r="BH300" i="9"/>
  <c r="BG300" i="9"/>
  <c r="BF300" i="9"/>
  <c r="T300" i="9"/>
  <c r="R300" i="9"/>
  <c r="P300" i="9"/>
  <c r="BI297" i="9"/>
  <c r="BH297" i="9"/>
  <c r="BG297" i="9"/>
  <c r="BF297" i="9"/>
  <c r="T297" i="9"/>
  <c r="R297" i="9"/>
  <c r="P297" i="9"/>
  <c r="BI295" i="9"/>
  <c r="BH295" i="9"/>
  <c r="BG295" i="9"/>
  <c r="BF295" i="9"/>
  <c r="T295" i="9"/>
  <c r="R295" i="9"/>
  <c r="P295" i="9"/>
  <c r="BI293" i="9"/>
  <c r="BH293" i="9"/>
  <c r="BG293" i="9"/>
  <c r="BF293" i="9"/>
  <c r="T293" i="9"/>
  <c r="R293" i="9"/>
  <c r="P293" i="9"/>
  <c r="BI291" i="9"/>
  <c r="BH291" i="9"/>
  <c r="BG291" i="9"/>
  <c r="BF291" i="9"/>
  <c r="T291" i="9"/>
  <c r="R291" i="9"/>
  <c r="P291" i="9"/>
  <c r="BI289" i="9"/>
  <c r="BH289" i="9"/>
  <c r="BG289" i="9"/>
  <c r="BF289" i="9"/>
  <c r="T289" i="9"/>
  <c r="R289" i="9"/>
  <c r="P289" i="9"/>
  <c r="BI287" i="9"/>
  <c r="BH287" i="9"/>
  <c r="BG287" i="9"/>
  <c r="BF287" i="9"/>
  <c r="T287" i="9"/>
  <c r="R287" i="9"/>
  <c r="P287" i="9"/>
  <c r="BI286" i="9"/>
  <c r="BH286" i="9"/>
  <c r="BG286" i="9"/>
  <c r="BF286" i="9"/>
  <c r="T286" i="9"/>
  <c r="R286" i="9"/>
  <c r="P286" i="9"/>
  <c r="BI284" i="9"/>
  <c r="BH284" i="9"/>
  <c r="BG284" i="9"/>
  <c r="BF284" i="9"/>
  <c r="T284" i="9"/>
  <c r="R284" i="9"/>
  <c r="P284" i="9"/>
  <c r="BI282" i="9"/>
  <c r="BH282" i="9"/>
  <c r="BG282" i="9"/>
  <c r="BF282" i="9"/>
  <c r="T282" i="9"/>
  <c r="R282" i="9"/>
  <c r="P282" i="9"/>
  <c r="BI279" i="9"/>
  <c r="BH279" i="9"/>
  <c r="BG279" i="9"/>
  <c r="BF279" i="9"/>
  <c r="T279" i="9"/>
  <c r="R279" i="9"/>
  <c r="P279" i="9"/>
  <c r="BI277" i="9"/>
  <c r="BH277" i="9"/>
  <c r="BG277" i="9"/>
  <c r="BF277" i="9"/>
  <c r="T277" i="9"/>
  <c r="R277" i="9"/>
  <c r="P277" i="9"/>
  <c r="BI275" i="9"/>
  <c r="BH275" i="9"/>
  <c r="BG275" i="9"/>
  <c r="BF275" i="9"/>
  <c r="T275" i="9"/>
  <c r="R275" i="9"/>
  <c r="P275" i="9"/>
  <c r="BI273" i="9"/>
  <c r="BH273" i="9"/>
  <c r="BG273" i="9"/>
  <c r="BF273" i="9"/>
  <c r="T273" i="9"/>
  <c r="R273" i="9"/>
  <c r="P273" i="9"/>
  <c r="BI271" i="9"/>
  <c r="BH271" i="9"/>
  <c r="BG271" i="9"/>
  <c r="BF271" i="9"/>
  <c r="T271" i="9"/>
  <c r="R271" i="9"/>
  <c r="P271" i="9"/>
  <c r="BI269" i="9"/>
  <c r="BH269" i="9"/>
  <c r="BG269" i="9"/>
  <c r="BF269" i="9"/>
  <c r="T269" i="9"/>
  <c r="R269" i="9"/>
  <c r="P269" i="9"/>
  <c r="BI267" i="9"/>
  <c r="BH267" i="9"/>
  <c r="BG267" i="9"/>
  <c r="BF267" i="9"/>
  <c r="T267" i="9"/>
  <c r="R267" i="9"/>
  <c r="P267" i="9"/>
  <c r="BI265" i="9"/>
  <c r="BH265" i="9"/>
  <c r="BG265" i="9"/>
  <c r="BF265" i="9"/>
  <c r="T265" i="9"/>
  <c r="R265" i="9"/>
  <c r="P265" i="9"/>
  <c r="BI263" i="9"/>
  <c r="BH263" i="9"/>
  <c r="BG263" i="9"/>
  <c r="BF263" i="9"/>
  <c r="T263" i="9"/>
  <c r="R263" i="9"/>
  <c r="P263" i="9"/>
  <c r="BI261" i="9"/>
  <c r="BH261" i="9"/>
  <c r="BG261" i="9"/>
  <c r="BF261" i="9"/>
  <c r="T261" i="9"/>
  <c r="R261" i="9"/>
  <c r="P261" i="9"/>
  <c r="BI260" i="9"/>
  <c r="BH260" i="9"/>
  <c r="BG260" i="9"/>
  <c r="BF260" i="9"/>
  <c r="T260" i="9"/>
  <c r="R260" i="9"/>
  <c r="P260" i="9"/>
  <c r="BI259" i="9"/>
  <c r="BH259" i="9"/>
  <c r="BG259" i="9"/>
  <c r="BF259" i="9"/>
  <c r="T259" i="9"/>
  <c r="R259" i="9"/>
  <c r="P259" i="9"/>
  <c r="BI257" i="9"/>
  <c r="BH257" i="9"/>
  <c r="BG257" i="9"/>
  <c r="BF257" i="9"/>
  <c r="T257" i="9"/>
  <c r="R257" i="9"/>
  <c r="P257" i="9"/>
  <c r="BI255" i="9"/>
  <c r="BH255" i="9"/>
  <c r="BG255" i="9"/>
  <c r="BF255" i="9"/>
  <c r="T255" i="9"/>
  <c r="R255" i="9"/>
  <c r="P255" i="9"/>
  <c r="BI253" i="9"/>
  <c r="BH253" i="9"/>
  <c r="BG253" i="9"/>
  <c r="BF253" i="9"/>
  <c r="T253" i="9"/>
  <c r="R253" i="9"/>
  <c r="P253" i="9"/>
  <c r="BI251" i="9"/>
  <c r="BH251" i="9"/>
  <c r="BG251" i="9"/>
  <c r="BF251" i="9"/>
  <c r="T251" i="9"/>
  <c r="R251" i="9"/>
  <c r="P251" i="9"/>
  <c r="BI249" i="9"/>
  <c r="BH249" i="9"/>
  <c r="BG249" i="9"/>
  <c r="BF249" i="9"/>
  <c r="T249" i="9"/>
  <c r="R249" i="9"/>
  <c r="P249" i="9"/>
  <c r="BI247" i="9"/>
  <c r="BH247" i="9"/>
  <c r="BG247" i="9"/>
  <c r="BF247" i="9"/>
  <c r="T247" i="9"/>
  <c r="R247" i="9"/>
  <c r="P247" i="9"/>
  <c r="BI245" i="9"/>
  <c r="BH245" i="9"/>
  <c r="BG245" i="9"/>
  <c r="BF245" i="9"/>
  <c r="T245" i="9"/>
  <c r="R245" i="9"/>
  <c r="P245" i="9"/>
  <c r="BI243" i="9"/>
  <c r="BH243" i="9"/>
  <c r="BG243" i="9"/>
  <c r="BF243" i="9"/>
  <c r="T243" i="9"/>
  <c r="R243" i="9"/>
  <c r="P243" i="9"/>
  <c r="BI241" i="9"/>
  <c r="BH241" i="9"/>
  <c r="BG241" i="9"/>
  <c r="BF241" i="9"/>
  <c r="T241" i="9"/>
  <c r="R241" i="9"/>
  <c r="P241" i="9"/>
  <c r="BI239" i="9"/>
  <c r="BH239" i="9"/>
  <c r="BG239" i="9"/>
  <c r="BF239" i="9"/>
  <c r="T239" i="9"/>
  <c r="R239" i="9"/>
  <c r="P239" i="9"/>
  <c r="BI237" i="9"/>
  <c r="BH237" i="9"/>
  <c r="BG237" i="9"/>
  <c r="BF237" i="9"/>
  <c r="T237" i="9"/>
  <c r="R237" i="9"/>
  <c r="P237" i="9"/>
  <c r="BI235" i="9"/>
  <c r="BH235" i="9"/>
  <c r="BG235" i="9"/>
  <c r="BF235" i="9"/>
  <c r="T235" i="9"/>
  <c r="R235" i="9"/>
  <c r="P235" i="9"/>
  <c r="BI233" i="9"/>
  <c r="BH233" i="9"/>
  <c r="BG233" i="9"/>
  <c r="BF233" i="9"/>
  <c r="T233" i="9"/>
  <c r="R233" i="9"/>
  <c r="P233" i="9"/>
  <c r="BI231" i="9"/>
  <c r="BH231" i="9"/>
  <c r="BG231" i="9"/>
  <c r="BF231" i="9"/>
  <c r="T231" i="9"/>
  <c r="R231" i="9"/>
  <c r="P231" i="9"/>
  <c r="BI229" i="9"/>
  <c r="BH229" i="9"/>
  <c r="BG229" i="9"/>
  <c r="BF229" i="9"/>
  <c r="T229" i="9"/>
  <c r="R229" i="9"/>
  <c r="P229" i="9"/>
  <c r="BI226" i="9"/>
  <c r="BH226" i="9"/>
  <c r="BG226" i="9"/>
  <c r="BF226" i="9"/>
  <c r="T226" i="9"/>
  <c r="R226" i="9"/>
  <c r="P226" i="9"/>
  <c r="BI224" i="9"/>
  <c r="BH224" i="9"/>
  <c r="BG224" i="9"/>
  <c r="BF224" i="9"/>
  <c r="T224" i="9"/>
  <c r="R224" i="9"/>
  <c r="P224" i="9"/>
  <c r="BI223" i="9"/>
  <c r="BH223" i="9"/>
  <c r="BG223" i="9"/>
  <c r="BF223" i="9"/>
  <c r="T223" i="9"/>
  <c r="R223" i="9"/>
  <c r="P223" i="9"/>
  <c r="BI221" i="9"/>
  <c r="BH221" i="9"/>
  <c r="BG221" i="9"/>
  <c r="BF221" i="9"/>
  <c r="T221" i="9"/>
  <c r="R221" i="9"/>
  <c r="P221" i="9"/>
  <c r="BI218" i="9"/>
  <c r="BH218" i="9"/>
  <c r="BG218" i="9"/>
  <c r="BF218" i="9"/>
  <c r="T218" i="9"/>
  <c r="R218" i="9"/>
  <c r="P218" i="9"/>
  <c r="BI215" i="9"/>
  <c r="BH215" i="9"/>
  <c r="BG215" i="9"/>
  <c r="BF215" i="9"/>
  <c r="T215" i="9"/>
  <c r="R215" i="9"/>
  <c r="P215" i="9"/>
  <c r="BI212" i="9"/>
  <c r="BH212" i="9"/>
  <c r="BG212" i="9"/>
  <c r="BF212" i="9"/>
  <c r="T212" i="9"/>
  <c r="R212" i="9"/>
  <c r="P212" i="9"/>
  <c r="BI209" i="9"/>
  <c r="BH209" i="9"/>
  <c r="BG209" i="9"/>
  <c r="BF209" i="9"/>
  <c r="T209" i="9"/>
  <c r="R209" i="9"/>
  <c r="P209" i="9"/>
  <c r="BI206" i="9"/>
  <c r="BH206" i="9"/>
  <c r="BG206" i="9"/>
  <c r="BF206" i="9"/>
  <c r="T206" i="9"/>
  <c r="R206" i="9"/>
  <c r="P206" i="9"/>
  <c r="BI203" i="9"/>
  <c r="BH203" i="9"/>
  <c r="BG203" i="9"/>
  <c r="BF203" i="9"/>
  <c r="T203" i="9"/>
  <c r="R203" i="9"/>
  <c r="P203" i="9"/>
  <c r="BI200" i="9"/>
  <c r="BH200" i="9"/>
  <c r="BG200" i="9"/>
  <c r="BF200" i="9"/>
  <c r="T200" i="9"/>
  <c r="R200" i="9"/>
  <c r="P200" i="9"/>
  <c r="BI198" i="9"/>
  <c r="BH198" i="9"/>
  <c r="BG198" i="9"/>
  <c r="BF198" i="9"/>
  <c r="T198" i="9"/>
  <c r="R198" i="9"/>
  <c r="P198" i="9"/>
  <c r="BI195" i="9"/>
  <c r="BH195" i="9"/>
  <c r="BG195" i="9"/>
  <c r="BF195" i="9"/>
  <c r="T195" i="9"/>
  <c r="R195" i="9"/>
  <c r="P195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89" i="9"/>
  <c r="BH189" i="9"/>
  <c r="BG189" i="9"/>
  <c r="BF189" i="9"/>
  <c r="T189" i="9"/>
  <c r="R189" i="9"/>
  <c r="P189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2" i="9"/>
  <c r="BH132" i="9"/>
  <c r="BG132" i="9"/>
  <c r="BF132" i="9"/>
  <c r="T132" i="9"/>
  <c r="R132" i="9"/>
  <c r="P132" i="9"/>
  <c r="J127" i="9"/>
  <c r="J126" i="9"/>
  <c r="F126" i="9"/>
  <c r="F124" i="9"/>
  <c r="E122" i="9"/>
  <c r="J94" i="9"/>
  <c r="J93" i="9"/>
  <c r="F93" i="9"/>
  <c r="F91" i="9"/>
  <c r="E89" i="9"/>
  <c r="J20" i="9"/>
  <c r="E20" i="9"/>
  <c r="F94" i="9" s="1"/>
  <c r="J19" i="9"/>
  <c r="J14" i="9"/>
  <c r="J124" i="9"/>
  <c r="E7" i="9"/>
  <c r="E118" i="9"/>
  <c r="J39" i="8"/>
  <c r="J38" i="8"/>
  <c r="AY103" i="1"/>
  <c r="J37" i="8"/>
  <c r="AX103" i="1"/>
  <c r="BI231" i="8"/>
  <c r="BH231" i="8"/>
  <c r="BG231" i="8"/>
  <c r="BF231" i="8"/>
  <c r="T231" i="8"/>
  <c r="R231" i="8"/>
  <c r="P231" i="8"/>
  <c r="BI229" i="8"/>
  <c r="BH229" i="8"/>
  <c r="BG229" i="8"/>
  <c r="BF229" i="8"/>
  <c r="T229" i="8"/>
  <c r="R229" i="8"/>
  <c r="P229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23" i="8"/>
  <c r="BH223" i="8"/>
  <c r="BG223" i="8"/>
  <c r="BF223" i="8"/>
  <c r="T223" i="8"/>
  <c r="R223" i="8"/>
  <c r="P223" i="8"/>
  <c r="BI221" i="8"/>
  <c r="BH221" i="8"/>
  <c r="BG221" i="8"/>
  <c r="BF221" i="8"/>
  <c r="T221" i="8"/>
  <c r="R221" i="8"/>
  <c r="P221" i="8"/>
  <c r="BI218" i="8"/>
  <c r="BH218" i="8"/>
  <c r="BG218" i="8"/>
  <c r="BF218" i="8"/>
  <c r="T218" i="8"/>
  <c r="R218" i="8"/>
  <c r="P218" i="8"/>
  <c r="BI216" i="8"/>
  <c r="BH216" i="8"/>
  <c r="BG216" i="8"/>
  <c r="BF216" i="8"/>
  <c r="T216" i="8"/>
  <c r="R216" i="8"/>
  <c r="P216" i="8"/>
  <c r="BI214" i="8"/>
  <c r="BH214" i="8"/>
  <c r="BG214" i="8"/>
  <c r="BF214" i="8"/>
  <c r="T214" i="8"/>
  <c r="R214" i="8"/>
  <c r="P214" i="8"/>
  <c r="BI212" i="8"/>
  <c r="BH212" i="8"/>
  <c r="BG212" i="8"/>
  <c r="BF212" i="8"/>
  <c r="T212" i="8"/>
  <c r="R212" i="8"/>
  <c r="P212" i="8"/>
  <c r="BI210" i="8"/>
  <c r="BH210" i="8"/>
  <c r="BG210" i="8"/>
  <c r="BF210" i="8"/>
  <c r="T210" i="8"/>
  <c r="R210" i="8"/>
  <c r="P210" i="8"/>
  <c r="BI208" i="8"/>
  <c r="BH208" i="8"/>
  <c r="BG208" i="8"/>
  <c r="BF208" i="8"/>
  <c r="T208" i="8"/>
  <c r="R208" i="8"/>
  <c r="P208" i="8"/>
  <c r="BI206" i="8"/>
  <c r="BH206" i="8"/>
  <c r="BG206" i="8"/>
  <c r="BF206" i="8"/>
  <c r="T206" i="8"/>
  <c r="R206" i="8"/>
  <c r="P206" i="8"/>
  <c r="BI204" i="8"/>
  <c r="BH204" i="8"/>
  <c r="BG204" i="8"/>
  <c r="BF204" i="8"/>
  <c r="T204" i="8"/>
  <c r="R204" i="8"/>
  <c r="P204" i="8"/>
  <c r="BI202" i="8"/>
  <c r="BH202" i="8"/>
  <c r="BG202" i="8"/>
  <c r="BF202" i="8"/>
  <c r="T202" i="8"/>
  <c r="R202" i="8"/>
  <c r="P202" i="8"/>
  <c r="BI199" i="8"/>
  <c r="BH199" i="8"/>
  <c r="BG199" i="8"/>
  <c r="BF199" i="8"/>
  <c r="T199" i="8"/>
  <c r="R199" i="8"/>
  <c r="P199" i="8"/>
  <c r="BI197" i="8"/>
  <c r="BH197" i="8"/>
  <c r="BG197" i="8"/>
  <c r="BF197" i="8"/>
  <c r="T197" i="8"/>
  <c r="R197" i="8"/>
  <c r="P197" i="8"/>
  <c r="BI195" i="8"/>
  <c r="BH195" i="8"/>
  <c r="BG195" i="8"/>
  <c r="BF195" i="8"/>
  <c r="T195" i="8"/>
  <c r="R195" i="8"/>
  <c r="P195" i="8"/>
  <c r="BI193" i="8"/>
  <c r="BH193" i="8"/>
  <c r="BG193" i="8"/>
  <c r="BF193" i="8"/>
  <c r="T193" i="8"/>
  <c r="R193" i="8"/>
  <c r="P193" i="8"/>
  <c r="BI191" i="8"/>
  <c r="BH191" i="8"/>
  <c r="BG191" i="8"/>
  <c r="BF191" i="8"/>
  <c r="T191" i="8"/>
  <c r="R191" i="8"/>
  <c r="P191" i="8"/>
  <c r="BI189" i="8"/>
  <c r="BH189" i="8"/>
  <c r="BG189" i="8"/>
  <c r="BF189" i="8"/>
  <c r="T189" i="8"/>
  <c r="R189" i="8"/>
  <c r="P189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70" i="8"/>
  <c r="BH170" i="8"/>
  <c r="BG170" i="8"/>
  <c r="BF170" i="8"/>
  <c r="T170" i="8"/>
  <c r="R170" i="8"/>
  <c r="P170" i="8"/>
  <c r="BI168" i="8"/>
  <c r="BH168" i="8"/>
  <c r="BG168" i="8"/>
  <c r="BF168" i="8"/>
  <c r="T168" i="8"/>
  <c r="R168" i="8"/>
  <c r="P168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R139" i="8" s="1"/>
  <c r="P140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J124" i="8"/>
  <c r="J123" i="8"/>
  <c r="F123" i="8"/>
  <c r="F121" i="8"/>
  <c r="E119" i="8"/>
  <c r="J94" i="8"/>
  <c r="J93" i="8"/>
  <c r="F93" i="8"/>
  <c r="F91" i="8"/>
  <c r="E89" i="8"/>
  <c r="J20" i="8"/>
  <c r="E20" i="8"/>
  <c r="F94" i="8"/>
  <c r="J19" i="8"/>
  <c r="J14" i="8"/>
  <c r="J121" i="8" s="1"/>
  <c r="E7" i="8"/>
  <c r="E85" i="8" s="1"/>
  <c r="J39" i="7"/>
  <c r="J38" i="7"/>
  <c r="AY102" i="1"/>
  <c r="J37" i="7"/>
  <c r="AX102" i="1"/>
  <c r="BI182" i="7"/>
  <c r="BH182" i="7"/>
  <c r="BG182" i="7"/>
  <c r="BF182" i="7"/>
  <c r="T182" i="7"/>
  <c r="R182" i="7"/>
  <c r="P182" i="7"/>
  <c r="BI179" i="7"/>
  <c r="BH179" i="7"/>
  <c r="BG179" i="7"/>
  <c r="BF179" i="7"/>
  <c r="T179" i="7"/>
  <c r="R179" i="7"/>
  <c r="P179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J121" i="7"/>
  <c r="J120" i="7"/>
  <c r="F120" i="7"/>
  <c r="F118" i="7"/>
  <c r="E116" i="7"/>
  <c r="J94" i="7"/>
  <c r="J93" i="7"/>
  <c r="F93" i="7"/>
  <c r="F91" i="7"/>
  <c r="E89" i="7"/>
  <c r="J20" i="7"/>
  <c r="E20" i="7"/>
  <c r="F121" i="7" s="1"/>
  <c r="J19" i="7"/>
  <c r="J14" i="7"/>
  <c r="J118" i="7"/>
  <c r="E7" i="7"/>
  <c r="E112" i="7"/>
  <c r="J41" i="6"/>
  <c r="J40" i="6"/>
  <c r="AY101" i="1" s="1"/>
  <c r="J39" i="6"/>
  <c r="AX101" i="1" s="1"/>
  <c r="BI163" i="6"/>
  <c r="BH163" i="6"/>
  <c r="BG163" i="6"/>
  <c r="BF163" i="6"/>
  <c r="T163" i="6"/>
  <c r="T162" i="6" s="1"/>
  <c r="T129" i="6" s="1"/>
  <c r="T128" i="6" s="1"/>
  <c r="T127" i="6" s="1"/>
  <c r="R163" i="6"/>
  <c r="R162" i="6" s="1"/>
  <c r="R129" i="6" s="1"/>
  <c r="R128" i="6" s="1"/>
  <c r="R127" i="6" s="1"/>
  <c r="P163" i="6"/>
  <c r="P162" i="6" s="1"/>
  <c r="P129" i="6" s="1"/>
  <c r="P128" i="6" s="1"/>
  <c r="P127" i="6" s="1"/>
  <c r="AU101" i="1" s="1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J124" i="6"/>
  <c r="J123" i="6"/>
  <c r="F123" i="6"/>
  <c r="F121" i="6"/>
  <c r="E119" i="6"/>
  <c r="J96" i="6"/>
  <c r="J95" i="6"/>
  <c r="F95" i="6"/>
  <c r="F93" i="6"/>
  <c r="E91" i="6"/>
  <c r="J22" i="6"/>
  <c r="E22" i="6"/>
  <c r="F96" i="6"/>
  <c r="J21" i="6"/>
  <c r="J16" i="6"/>
  <c r="J93" i="6" s="1"/>
  <c r="E7" i="6"/>
  <c r="E113" i="6" s="1"/>
  <c r="J159" i="5"/>
  <c r="J41" i="5"/>
  <c r="J40" i="5"/>
  <c r="AY100" i="1" s="1"/>
  <c r="J39" i="5"/>
  <c r="AX100" i="1" s="1"/>
  <c r="BI161" i="5"/>
  <c r="BH161" i="5"/>
  <c r="BG161" i="5"/>
  <c r="BF161" i="5"/>
  <c r="T161" i="5"/>
  <c r="T160" i="5" s="1"/>
  <c r="R161" i="5"/>
  <c r="R160" i="5" s="1"/>
  <c r="P161" i="5"/>
  <c r="P160" i="5" s="1"/>
  <c r="J103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T130" i="5" s="1"/>
  <c r="T129" i="5" s="1"/>
  <c r="T128" i="5" s="1"/>
  <c r="R131" i="5"/>
  <c r="P131" i="5"/>
  <c r="P130" i="5" s="1"/>
  <c r="P129" i="5" s="1"/>
  <c r="P128" i="5" s="1"/>
  <c r="AU100" i="1" s="1"/>
  <c r="J125" i="5"/>
  <c r="J124" i="5"/>
  <c r="F124" i="5"/>
  <c r="F122" i="5"/>
  <c r="E120" i="5"/>
  <c r="J96" i="5"/>
  <c r="J95" i="5"/>
  <c r="F95" i="5"/>
  <c r="F93" i="5"/>
  <c r="E91" i="5"/>
  <c r="J22" i="5"/>
  <c r="E22" i="5"/>
  <c r="F125" i="5" s="1"/>
  <c r="J21" i="5"/>
  <c r="J16" i="5"/>
  <c r="J122" i="5"/>
  <c r="E7" i="5"/>
  <c r="E114" i="5"/>
  <c r="J41" i="4"/>
  <c r="J40" i="4"/>
  <c r="AY99" i="1" s="1"/>
  <c r="J39" i="4"/>
  <c r="AX99" i="1" s="1"/>
  <c r="BI175" i="4"/>
  <c r="BH175" i="4"/>
  <c r="BG175" i="4"/>
  <c r="BF175" i="4"/>
  <c r="T175" i="4"/>
  <c r="T174" i="4" s="1"/>
  <c r="T137" i="4" s="1"/>
  <c r="R175" i="4"/>
  <c r="R174" i="4" s="1"/>
  <c r="R137" i="4" s="1"/>
  <c r="P175" i="4"/>
  <c r="P174" i="4" s="1"/>
  <c r="P137" i="4" s="1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J125" i="4"/>
  <c r="J124" i="4"/>
  <c r="F124" i="4"/>
  <c r="F122" i="4"/>
  <c r="E120" i="4"/>
  <c r="J96" i="4"/>
  <c r="J95" i="4"/>
  <c r="F95" i="4"/>
  <c r="F93" i="4"/>
  <c r="E91" i="4"/>
  <c r="J22" i="4"/>
  <c r="E22" i="4"/>
  <c r="F125" i="4"/>
  <c r="J21" i="4"/>
  <c r="J16" i="4"/>
  <c r="J122" i="4" s="1"/>
  <c r="E7" i="4"/>
  <c r="E85" i="4" s="1"/>
  <c r="J41" i="3"/>
  <c r="J40" i="3"/>
  <c r="AY98" i="1"/>
  <c r="J39" i="3"/>
  <c r="AX98" i="1"/>
  <c r="BI141" i="3"/>
  <c r="BH141" i="3"/>
  <c r="BG141" i="3"/>
  <c r="BF141" i="3"/>
  <c r="T141" i="3"/>
  <c r="T140" i="3"/>
  <c r="R141" i="3"/>
  <c r="R140" i="3"/>
  <c r="P141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T135" i="3" s="1"/>
  <c r="R136" i="3"/>
  <c r="R135" i="3" s="1"/>
  <c r="P136" i="3"/>
  <c r="P135" i="3" s="1"/>
  <c r="BI133" i="3"/>
  <c r="BH133" i="3"/>
  <c r="BG133" i="3"/>
  <c r="BF133" i="3"/>
  <c r="T133" i="3"/>
  <c r="T132" i="3" s="1"/>
  <c r="R133" i="3"/>
  <c r="R132" i="3" s="1"/>
  <c r="P133" i="3"/>
  <c r="P132" i="3" s="1"/>
  <c r="BI130" i="3"/>
  <c r="BH130" i="3"/>
  <c r="BG130" i="3"/>
  <c r="BF130" i="3"/>
  <c r="T130" i="3"/>
  <c r="R130" i="3"/>
  <c r="P130" i="3"/>
  <c r="J125" i="3"/>
  <c r="J124" i="3"/>
  <c r="F124" i="3"/>
  <c r="F122" i="3"/>
  <c r="E120" i="3"/>
  <c r="J96" i="3"/>
  <c r="J95" i="3"/>
  <c r="F95" i="3"/>
  <c r="F93" i="3"/>
  <c r="E91" i="3"/>
  <c r="J22" i="3"/>
  <c r="E22" i="3"/>
  <c r="F125" i="3"/>
  <c r="J21" i="3"/>
  <c r="J16" i="3"/>
  <c r="J93" i="3" s="1"/>
  <c r="E7" i="3"/>
  <c r="E114" i="3" s="1"/>
  <c r="J39" i="2"/>
  <c r="J38" i="2"/>
  <c r="AY97" i="1"/>
  <c r="J37" i="2"/>
  <c r="AX97" i="1"/>
  <c r="BI254" i="2"/>
  <c r="BH254" i="2"/>
  <c r="BG254" i="2"/>
  <c r="BF254" i="2"/>
  <c r="T254" i="2"/>
  <c r="T253" i="2"/>
  <c r="R254" i="2"/>
  <c r="R253" i="2"/>
  <c r="P254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T158" i="2" s="1"/>
  <c r="T157" i="2" s="1"/>
  <c r="R161" i="2"/>
  <c r="P161" i="2"/>
  <c r="BI159" i="2"/>
  <c r="BH159" i="2"/>
  <c r="BG159" i="2"/>
  <c r="BF159" i="2"/>
  <c r="T159" i="2"/>
  <c r="R159" i="2"/>
  <c r="R158" i="2" s="1"/>
  <c r="R157" i="2" s="1"/>
  <c r="P159" i="2"/>
  <c r="P158" i="2"/>
  <c r="P157" i="2" s="1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F36" i="2" s="1"/>
  <c r="T126" i="2"/>
  <c r="R126" i="2"/>
  <c r="P126" i="2"/>
  <c r="J121" i="2"/>
  <c r="J120" i="2"/>
  <c r="F120" i="2"/>
  <c r="F118" i="2"/>
  <c r="E116" i="2"/>
  <c r="J94" i="2"/>
  <c r="J93" i="2"/>
  <c r="F93" i="2"/>
  <c r="F91" i="2"/>
  <c r="E89" i="2"/>
  <c r="J20" i="2"/>
  <c r="E20" i="2"/>
  <c r="F121" i="2"/>
  <c r="J19" i="2"/>
  <c r="J14" i="2"/>
  <c r="J118" i="2" s="1"/>
  <c r="E7" i="2"/>
  <c r="E112" i="2" s="1"/>
  <c r="L90" i="1"/>
  <c r="AM90" i="1"/>
  <c r="AM89" i="1"/>
  <c r="L89" i="1"/>
  <c r="AM87" i="1"/>
  <c r="L87" i="1"/>
  <c r="L85" i="1"/>
  <c r="L84" i="1"/>
  <c r="F38" i="2"/>
  <c r="BK180" i="2"/>
  <c r="J173" i="2"/>
  <c r="BK167" i="2"/>
  <c r="BK163" i="2"/>
  <c r="J155" i="2"/>
  <c r="J149" i="2"/>
  <c r="BK144" i="2"/>
  <c r="J138" i="2"/>
  <c r="BK130" i="2"/>
  <c r="J126" i="2"/>
  <c r="BK142" i="4"/>
  <c r="BK150" i="4"/>
  <c r="J142" i="4"/>
  <c r="J139" i="5"/>
  <c r="BK157" i="5"/>
  <c r="J135" i="5"/>
  <c r="J152" i="6"/>
  <c r="BK136" i="6"/>
  <c r="BK134" i="6"/>
  <c r="BK150" i="6"/>
  <c r="J138" i="6"/>
  <c r="J152" i="7"/>
  <c r="BK175" i="7"/>
  <c r="J144" i="7"/>
  <c r="BK164" i="7"/>
  <c r="J148" i="7"/>
  <c r="J175" i="7"/>
  <c r="J156" i="7"/>
  <c r="BK128" i="7"/>
  <c r="BK204" i="8"/>
  <c r="BK179" i="8"/>
  <c r="J156" i="8"/>
  <c r="BK146" i="8"/>
  <c r="BK181" i="8"/>
  <c r="J204" i="8"/>
  <c r="BK156" i="8"/>
  <c r="BK227" i="8"/>
  <c r="J181" i="8"/>
  <c r="J132" i="8"/>
  <c r="BK185" i="8"/>
  <c r="J146" i="8"/>
  <c r="BK208" i="8"/>
  <c r="J199" i="8"/>
  <c r="J160" i="8"/>
  <c r="J284" i="9"/>
  <c r="BK229" i="9"/>
  <c r="J132" i="9"/>
  <c r="J277" i="9"/>
  <c r="J245" i="9"/>
  <c r="J212" i="9"/>
  <c r="J167" i="9"/>
  <c r="J334" i="9"/>
  <c r="J289" i="9"/>
  <c r="J257" i="9"/>
  <c r="BK212" i="9"/>
  <c r="J166" i="9"/>
  <c r="J340" i="9"/>
  <c r="BK289" i="9"/>
  <c r="BK235" i="9"/>
  <c r="BK176" i="9"/>
  <c r="J163" i="9"/>
  <c r="J305" i="9"/>
  <c r="J187" i="9"/>
  <c r="BK132" i="9"/>
  <c r="J308" i="9"/>
  <c r="BK295" i="9"/>
  <c r="J229" i="9"/>
  <c r="BK277" i="9"/>
  <c r="BK185" i="9"/>
  <c r="BK158" i="9"/>
  <c r="J342" i="9"/>
  <c r="J312" i="9"/>
  <c r="BK257" i="9"/>
  <c r="BK223" i="9"/>
  <c r="BK135" i="9"/>
  <c r="BK1436" i="10"/>
  <c r="J1374" i="10"/>
  <c r="J1280" i="10"/>
  <c r="BK1233" i="10"/>
  <c r="BK1092" i="10"/>
  <c r="J1023" i="10"/>
  <c r="BK971" i="10"/>
  <c r="J837" i="10"/>
  <c r="BK776" i="10"/>
  <c r="BK716" i="10"/>
  <c r="BK629" i="10"/>
  <c r="BK575" i="10"/>
  <c r="BK478" i="10"/>
  <c r="J406" i="10"/>
  <c r="J339" i="10"/>
  <c r="BK220" i="10"/>
  <c r="J1406" i="10"/>
  <c r="J1325" i="10"/>
  <c r="J1292" i="10"/>
  <c r="J1235" i="10"/>
  <c r="J1181" i="10"/>
  <c r="J1130" i="10"/>
  <c r="BK1098" i="10"/>
  <c r="BK1045" i="10"/>
  <c r="BK1023" i="10"/>
  <c r="J956" i="10"/>
  <c r="BK866" i="10"/>
  <c r="BK823" i="10"/>
  <c r="J764" i="10"/>
  <c r="BK660" i="10"/>
  <c r="J595" i="10"/>
  <c r="J420" i="10"/>
  <c r="BK400" i="10"/>
  <c r="J395" i="10"/>
  <c r="J356" i="10"/>
  <c r="BK350" i="10"/>
  <c r="BK329" i="10"/>
  <c r="BK313" i="10"/>
  <c r="BK304" i="10"/>
  <c r="BK266" i="10"/>
  <c r="J243" i="10"/>
  <c r="J240" i="10"/>
  <c r="BK222" i="10"/>
  <c r="BK214" i="10"/>
  <c r="J203" i="10"/>
  <c r="BK1494" i="10"/>
  <c r="J1444" i="10"/>
  <c r="BK1389" i="10"/>
  <c r="BK1308" i="10"/>
  <c r="BK1247" i="10"/>
  <c r="BK1175" i="10"/>
  <c r="J1139" i="10"/>
  <c r="J1105" i="10"/>
  <c r="BK1056" i="10"/>
  <c r="BK1005" i="10"/>
  <c r="BK962" i="10"/>
  <c r="J823" i="10"/>
  <c r="J753" i="10"/>
  <c r="J653" i="10"/>
  <c r="BK616" i="10"/>
  <c r="J455" i="10"/>
  <c r="BK420" i="10"/>
  <c r="BK356" i="10"/>
  <c r="J309" i="10"/>
  <c r="J253" i="10"/>
  <c r="J173" i="10"/>
  <c r="BK1447" i="10"/>
  <c r="J962" i="10"/>
  <c r="BK829" i="10"/>
  <c r="J760" i="10"/>
  <c r="J491" i="10"/>
  <c r="BK1475" i="10"/>
  <c r="BK1481" i="10"/>
  <c r="J1417" i="10"/>
  <c r="J1334" i="10"/>
  <c r="BK1306" i="10"/>
  <c r="BK1275" i="10"/>
  <c r="J1247" i="10"/>
  <c r="BK1210" i="10"/>
  <c r="J1112" i="10"/>
  <c r="BK1033" i="10"/>
  <c r="BK999" i="10"/>
  <c r="J875" i="10"/>
  <c r="BK816" i="10"/>
  <c r="BK756" i="10"/>
  <c r="J716" i="10"/>
  <c r="BK690" i="10"/>
  <c r="BK640" i="10"/>
  <c r="J568" i="10"/>
  <c r="BK509" i="10"/>
  <c r="BK406" i="10"/>
  <c r="BK331" i="10"/>
  <c r="BK287" i="10"/>
  <c r="J234" i="10"/>
  <c r="BK203" i="10"/>
  <c r="BK162" i="10"/>
  <c r="BK1465" i="10"/>
  <c r="BK1384" i="10"/>
  <c r="BK1358" i="10"/>
  <c r="BK1244" i="10"/>
  <c r="J1143" i="10"/>
  <c r="BK1052" i="10"/>
  <c r="J985" i="10"/>
  <c r="J898" i="10"/>
  <c r="BK766" i="10"/>
  <c r="J704" i="10"/>
  <c r="J656" i="10"/>
  <c r="BK599" i="10"/>
  <c r="BK548" i="10"/>
  <c r="BK442" i="10"/>
  <c r="J389" i="10"/>
  <c r="J281" i="10"/>
  <c r="J214" i="10"/>
  <c r="BK152" i="10"/>
  <c r="BK1344" i="10"/>
  <c r="BK1235" i="10"/>
  <c r="BK1203" i="10"/>
  <c r="J1157" i="10"/>
  <c r="BK1030" i="10"/>
  <c r="J1005" i="10"/>
  <c r="BK946" i="10"/>
  <c r="J334" i="11"/>
  <c r="BK266" i="11"/>
  <c r="J222" i="11"/>
  <c r="J165" i="11"/>
  <c r="BK342" i="11"/>
  <c r="BK275" i="11"/>
  <c r="BK153" i="11"/>
  <c r="J317" i="11"/>
  <c r="BK285" i="11"/>
  <c r="J238" i="11"/>
  <c r="BK144" i="11"/>
  <c r="BK330" i="11"/>
  <c r="J261" i="11"/>
  <c r="J217" i="11"/>
  <c r="J159" i="11"/>
  <c r="J330" i="11"/>
  <c r="BK287" i="11"/>
  <c r="BK246" i="11"/>
  <c r="BK197" i="11"/>
  <c r="BK334" i="11"/>
  <c r="BK291" i="11"/>
  <c r="BK195" i="11"/>
  <c r="J163" i="11"/>
  <c r="BK327" i="11"/>
  <c r="BK277" i="11"/>
  <c r="J134" i="12"/>
  <c r="BK143" i="12"/>
  <c r="J174" i="12"/>
  <c r="J153" i="12"/>
  <c r="J155" i="12"/>
  <c r="F39" i="13"/>
  <c r="BD109" i="1" s="1"/>
  <c r="BD108" i="1" s="1"/>
  <c r="BK159" i="14"/>
  <c r="BK157" i="14"/>
  <c r="BK168" i="14"/>
  <c r="BK125" i="14"/>
  <c r="J161" i="14"/>
  <c r="BK172" i="14"/>
  <c r="BK169" i="15"/>
  <c r="BK136" i="15"/>
  <c r="BK158" i="15"/>
  <c r="J186" i="15"/>
  <c r="BK179" i="15"/>
  <c r="BK145" i="15"/>
  <c r="J179" i="15"/>
  <c r="BK173" i="15"/>
  <c r="J281" i="16"/>
  <c r="J219" i="16"/>
  <c r="J263" i="16"/>
  <c r="BK178" i="16"/>
  <c r="BK153" i="16"/>
  <c r="BK213" i="16"/>
  <c r="J149" i="16"/>
  <c r="J273" i="16"/>
  <c r="BK219" i="16"/>
  <c r="J141" i="16"/>
  <c r="J250" i="16"/>
  <c r="BK202" i="16"/>
  <c r="J145" i="16"/>
  <c r="J171" i="16"/>
  <c r="BK141" i="16"/>
  <c r="J389" i="17"/>
  <c r="J331" i="17"/>
  <c r="J278" i="17"/>
  <c r="J249" i="17"/>
  <c r="BK202" i="17"/>
  <c r="J170" i="17"/>
  <c r="BK382" i="17"/>
  <c r="J311" i="17"/>
  <c r="J268" i="17"/>
  <c r="J241" i="17"/>
  <c r="BK204" i="17"/>
  <c r="J178" i="17"/>
  <c r="J141" i="17"/>
  <c r="J376" i="17"/>
  <c r="J356" i="17"/>
  <c r="J297" i="17"/>
  <c r="J247" i="17"/>
  <c r="BK227" i="17"/>
  <c r="BK196" i="17"/>
  <c r="J184" i="17"/>
  <c r="J145" i="17"/>
  <c r="BK380" i="17"/>
  <c r="BK329" i="17"/>
  <c r="BK311" i="17"/>
  <c r="J233" i="17"/>
  <c r="J172" i="17"/>
  <c r="J393" i="17"/>
  <c r="J366" i="17"/>
  <c r="BK393" i="17"/>
  <c r="BK337" i="17"/>
  <c r="J307" i="17"/>
  <c r="J276" i="17"/>
  <c r="J204" i="17"/>
  <c r="BK143" i="17"/>
  <c r="BK362" i="17"/>
  <c r="BK276" i="17"/>
  <c r="J217" i="17"/>
  <c r="BK176" i="17"/>
  <c r="BK411" i="17"/>
  <c r="J407" i="17"/>
  <c r="J397" i="17"/>
  <c r="BK309" i="17"/>
  <c r="J251" i="17"/>
  <c r="BK206" i="17"/>
  <c r="J154" i="17"/>
  <c r="BK202" i="18"/>
  <c r="J154" i="18"/>
  <c r="BK199" i="18"/>
  <c r="BK176" i="18"/>
  <c r="BK209" i="18"/>
  <c r="J181" i="18"/>
  <c r="J221" i="18"/>
  <c r="BK162" i="18"/>
  <c r="J217" i="18"/>
  <c r="BK181" i="18"/>
  <c r="BK129" i="18"/>
  <c r="J206" i="18"/>
  <c r="BK132" i="18"/>
  <c r="J197" i="18"/>
  <c r="BK251" i="2"/>
  <c r="J246" i="2"/>
  <c r="BK239" i="2"/>
  <c r="J237" i="2"/>
  <c r="BK231" i="2"/>
  <c r="J227" i="2"/>
  <c r="J223" i="2"/>
  <c r="BK217" i="2"/>
  <c r="BK213" i="2"/>
  <c r="J209" i="2"/>
  <c r="J203" i="2"/>
  <c r="J197" i="2"/>
  <c r="J193" i="2"/>
  <c r="BK186" i="2"/>
  <c r="BK184" i="2"/>
  <c r="BK176" i="2"/>
  <c r="BK171" i="2"/>
  <c r="J169" i="2"/>
  <c r="J163" i="2"/>
  <c r="J159" i="2"/>
  <c r="BK151" i="2"/>
  <c r="J147" i="2"/>
  <c r="J142" i="2"/>
  <c r="BK136" i="2"/>
  <c r="J132" i="2"/>
  <c r="AS110" i="1"/>
  <c r="J138" i="3"/>
  <c r="BK138" i="3"/>
  <c r="J133" i="3"/>
  <c r="BK170" i="4"/>
  <c r="BK140" i="4"/>
  <c r="BK148" i="4"/>
  <c r="BK162" i="4"/>
  <c r="J148" i="4"/>
  <c r="J140" i="4"/>
  <c r="J160" i="4"/>
  <c r="BK133" i="4"/>
  <c r="J158" i="4"/>
  <c r="BK166" i="4"/>
  <c r="BK131" i="4"/>
  <c r="BK160" i="4"/>
  <c r="J131" i="4"/>
  <c r="BK135" i="5"/>
  <c r="BK137" i="5"/>
  <c r="BK161" i="5"/>
  <c r="J155" i="5"/>
  <c r="BK140" i="6"/>
  <c r="BK160" i="6"/>
  <c r="J132" i="6"/>
  <c r="J134" i="6"/>
  <c r="J140" i="6"/>
  <c r="BK156" i="7"/>
  <c r="BK182" i="7"/>
  <c r="J130" i="7"/>
  <c r="J134" i="7"/>
  <c r="J166" i="7"/>
  <c r="J146" i="7"/>
  <c r="BK231" i="8"/>
  <c r="J187" i="8"/>
  <c r="BK166" i="8"/>
  <c r="J221" i="8"/>
  <c r="BK154" i="8"/>
  <c r="J173" i="8"/>
  <c r="BK148" i="8"/>
  <c r="J179" i="8"/>
  <c r="BK140" i="8"/>
  <c r="BK216" i="8"/>
  <c r="J152" i="8"/>
  <c r="J218" i="8"/>
  <c r="BK218" i="8"/>
  <c r="J164" i="8"/>
  <c r="J279" i="9"/>
  <c r="J215" i="9"/>
  <c r="J336" i="9"/>
  <c r="J303" i="9"/>
  <c r="BK267" i="9"/>
  <c r="J235" i="9"/>
  <c r="J189" i="9"/>
  <c r="J138" i="9"/>
  <c r="J282" i="9"/>
  <c r="BK263" i="9"/>
  <c r="J224" i="9"/>
  <c r="J191" i="9"/>
  <c r="BK153" i="9"/>
  <c r="BK328" i="9"/>
  <c r="J275" i="9"/>
  <c r="BK209" i="9"/>
  <c r="J169" i="9"/>
  <c r="BK332" i="9"/>
  <c r="BK255" i="9"/>
  <c r="BK163" i="9"/>
  <c r="J316" i="9"/>
  <c r="BK293" i="9"/>
  <c r="BK215" i="9"/>
  <c r="J158" i="9"/>
  <c r="J180" i="9"/>
  <c r="BK141" i="9"/>
  <c r="BK340" i="9"/>
  <c r="J260" i="9"/>
  <c r="BK226" i="9"/>
  <c r="J165" i="9"/>
  <c r="BK1461" i="10"/>
  <c r="BK1371" i="10"/>
  <c r="J1336" i="10"/>
  <c r="J1262" i="10"/>
  <c r="BK1184" i="10"/>
  <c r="J1096" i="10"/>
  <c r="J1054" i="10"/>
  <c r="BK967" i="10"/>
  <c r="BK832" i="10"/>
  <c r="BK750" i="10"/>
  <c r="J676" i="10"/>
  <c r="J624" i="10"/>
  <c r="J565" i="10"/>
  <c r="J472" i="10"/>
  <c r="J437" i="10"/>
  <c r="BK395" i="10"/>
  <c r="BK226" i="10"/>
  <c r="J1465" i="10"/>
  <c r="J1384" i="10"/>
  <c r="BK1310" i="10"/>
  <c r="BK1262" i="10"/>
  <c r="J1215" i="10"/>
  <c r="BK1157" i="10"/>
  <c r="BK1122" i="10"/>
  <c r="BK1080" i="10"/>
  <c r="J1039" i="10"/>
  <c r="J1009" i="10"/>
  <c r="J887" i="10"/>
  <c r="J804" i="10"/>
  <c r="J673" i="10"/>
  <c r="J644" i="10"/>
  <c r="BK512" i="10"/>
  <c r="BK452" i="10"/>
  <c r="BK435" i="10"/>
  <c r="J1481" i="10"/>
  <c r="BK1417" i="10"/>
  <c r="BK1381" i="10"/>
  <c r="BK1313" i="10"/>
  <c r="BK1231" i="10"/>
  <c r="BK1164" i="10"/>
  <c r="BK1094" i="10"/>
  <c r="BK1013" i="10"/>
  <c r="J878" i="10"/>
  <c r="BK818" i="10"/>
  <c r="BK786" i="10"/>
  <c r="BK733" i="10"/>
  <c r="BK631" i="10"/>
  <c r="BK595" i="10"/>
  <c r="J435" i="10"/>
  <c r="BK347" i="10"/>
  <c r="BK281" i="10"/>
  <c r="J183" i="10"/>
  <c r="J1456" i="10"/>
  <c r="J946" i="10"/>
  <c r="J839" i="10"/>
  <c r="J537" i="10"/>
  <c r="J1500" i="10"/>
  <c r="J1461" i="10"/>
  <c r="J1409" i="10"/>
  <c r="BK1378" i="10"/>
  <c r="J1310" i="10"/>
  <c r="J1278" i="10"/>
  <c r="BK1226" i="10"/>
  <c r="J1198" i="10"/>
  <c r="BK1107" i="10"/>
  <c r="J1007" i="10"/>
  <c r="J971" i="10"/>
  <c r="BK872" i="10"/>
  <c r="BK834" i="10"/>
  <c r="BK736" i="10"/>
  <c r="BK704" i="10"/>
  <c r="BK676" i="10"/>
  <c r="J611" i="10"/>
  <c r="BK554" i="10"/>
  <c r="BK425" i="10"/>
  <c r="J381" i="10"/>
  <c r="BK309" i="10"/>
  <c r="BK278" i="10"/>
  <c r="BK207" i="10"/>
  <c r="J1494" i="10"/>
  <c r="BK1391" i="10"/>
  <c r="BK1374" i="10"/>
  <c r="J1313" i="10"/>
  <c r="BK1242" i="10"/>
  <c r="J1164" i="10"/>
  <c r="BK1105" i="10"/>
  <c r="BK1071" i="10"/>
  <c r="J1017" i="10"/>
  <c r="BK956" i="10"/>
  <c r="BK826" i="10"/>
  <c r="J733" i="10"/>
  <c r="BK695" i="10"/>
  <c r="J663" i="10"/>
  <c r="J554" i="10"/>
  <c r="BK519" i="10"/>
  <c r="BK444" i="10"/>
  <c r="J398" i="10"/>
  <c r="J289" i="10"/>
  <c r="BK240" i="10"/>
  <c r="J187" i="10"/>
  <c r="BK1361" i="10"/>
  <c r="J1269" i="10"/>
  <c r="J1228" i="10"/>
  <c r="BK1190" i="10"/>
  <c r="J1167" i="10"/>
  <c r="J1077" i="10"/>
  <c r="BK1015" i="10"/>
  <c r="J974" i="10"/>
  <c r="J859" i="10"/>
  <c r="J313" i="11"/>
  <c r="J275" i="11"/>
  <c r="J228" i="11"/>
  <c r="J179" i="11"/>
  <c r="J147" i="11"/>
  <c r="J307" i="11"/>
  <c r="J250" i="11"/>
  <c r="BK193" i="11"/>
  <c r="J140" i="11"/>
  <c r="BK295" i="11"/>
  <c r="J263" i="11"/>
  <c r="J197" i="11"/>
  <c r="BK338" i="11"/>
  <c r="J257" i="11"/>
  <c r="BK222" i="11"/>
  <c r="J175" i="11"/>
  <c r="J332" i="11"/>
  <c r="J281" i="11"/>
  <c r="BK250" i="11"/>
  <c r="BK161" i="11"/>
  <c r="J299" i="11"/>
  <c r="J242" i="11"/>
  <c r="J169" i="11"/>
  <c r="BK133" i="11"/>
  <c r="BK313" i="11"/>
  <c r="BK236" i="11"/>
  <c r="BK228" i="11"/>
  <c r="J220" i="11"/>
  <c r="J188" i="11"/>
  <c r="BK169" i="11"/>
  <c r="BK193" i="12"/>
  <c r="J182" i="12"/>
  <c r="BK171" i="12"/>
  <c r="BK157" i="12"/>
  <c r="J151" i="12"/>
  <c r="BK191" i="12"/>
  <c r="BK174" i="12"/>
  <c r="BK155" i="12"/>
  <c r="J184" i="12"/>
  <c r="BK163" i="12"/>
  <c r="J193" i="12"/>
  <c r="BK177" i="12"/>
  <c r="J138" i="12"/>
  <c r="BK169" i="12"/>
  <c r="J143" i="12"/>
  <c r="J171" i="12"/>
  <c r="BK141" i="12"/>
  <c r="F38" i="13"/>
  <c r="BC109" i="1" s="1"/>
  <c r="BC108" i="1" s="1"/>
  <c r="J129" i="14"/>
  <c r="J131" i="14"/>
  <c r="BK147" i="14"/>
  <c r="J163" i="14"/>
  <c r="J165" i="14"/>
  <c r="J157" i="14"/>
  <c r="BK165" i="14"/>
  <c r="BK129" i="14"/>
  <c r="BK167" i="15"/>
  <c r="BK181" i="15"/>
  <c r="J145" i="15"/>
  <c r="J151" i="15"/>
  <c r="J158" i="15"/>
  <c r="BK186" i="15"/>
  <c r="J142" i="15"/>
  <c r="BK171" i="15"/>
  <c r="BK276" i="16"/>
  <c r="J226" i="16"/>
  <c r="J255" i="16"/>
  <c r="BK187" i="16"/>
  <c r="J157" i="16"/>
  <c r="J235" i="16"/>
  <c r="BK135" i="16"/>
  <c r="J260" i="16"/>
  <c r="BK205" i="16"/>
  <c r="BK284" i="16"/>
  <c r="BK240" i="16"/>
  <c r="BK184" i="16"/>
  <c r="BK245" i="16"/>
  <c r="J190" i="16"/>
  <c r="BK145" i="16"/>
  <c r="BK378" i="17"/>
  <c r="BK315" i="17"/>
  <c r="BK272" i="17"/>
  <c r="J229" i="17"/>
  <c r="BK200" i="17"/>
  <c r="BK149" i="17"/>
  <c r="BK372" i="17"/>
  <c r="BK278" i="17"/>
  <c r="BK245" i="17"/>
  <c r="J235" i="17"/>
  <c r="J194" i="17"/>
  <c r="BK168" i="17"/>
  <c r="BK137" i="17"/>
  <c r="BK374" i="17"/>
  <c r="BK339" i="17"/>
  <c r="BK286" i="17"/>
  <c r="BK268" i="17"/>
  <c r="BK231" i="17"/>
  <c r="BK221" i="17"/>
  <c r="J166" i="17"/>
  <c r="BK135" i="17"/>
  <c r="BK345" i="17"/>
  <c r="BK325" i="17"/>
  <c r="J315" i="17"/>
  <c r="BK241" i="17"/>
  <c r="BK186" i="17"/>
  <c r="BK154" i="17"/>
  <c r="BK395" i="17"/>
  <c r="J362" i="17"/>
  <c r="BK335" i="17"/>
  <c r="J351" i="17"/>
  <c r="BK290" i="17"/>
  <c r="BK247" i="17"/>
  <c r="BK210" i="17"/>
  <c r="J156" i="17"/>
  <c r="J374" i="17"/>
  <c r="BK307" i="17"/>
  <c r="J258" i="17"/>
  <c r="J200" i="17"/>
  <c r="BK156" i="17"/>
  <c r="BK409" i="17"/>
  <c r="BK403" i="17"/>
  <c r="BK360" i="17"/>
  <c r="BK288" i="17"/>
  <c r="J237" i="17"/>
  <c r="BK170" i="17"/>
  <c r="J129" i="17"/>
  <c r="J176" i="18"/>
  <c r="BK158" i="18"/>
  <c r="J132" i="18"/>
  <c r="BK187" i="18"/>
  <c r="J215" i="18"/>
  <c r="BK197" i="18"/>
  <c r="BK151" i="18"/>
  <c r="J184" i="18"/>
  <c r="J199" i="18"/>
  <c r="BK170" i="18"/>
  <c r="BK227" i="18"/>
  <c r="BK164" i="18"/>
  <c r="BK223" i="18"/>
  <c r="BK178" i="18"/>
  <c r="J138" i="18"/>
  <c r="BK254" i="2"/>
  <c r="BK246" i="2"/>
  <c r="J241" i="2"/>
  <c r="J235" i="2"/>
  <c r="BK229" i="2"/>
  <c r="BK225" i="2"/>
  <c r="J221" i="2"/>
  <c r="BK215" i="2"/>
  <c r="BK211" i="2"/>
  <c r="J207" i="2"/>
  <c r="BK201" i="2"/>
  <c r="BK197" i="2"/>
  <c r="BK191" i="2"/>
  <c r="J189" i="2"/>
  <c r="J184" i="2"/>
  <c r="J180" i="2"/>
  <c r="BK173" i="2"/>
  <c r="J171" i="2"/>
  <c r="J165" i="2"/>
  <c r="BK159" i="2"/>
  <c r="BK153" i="2"/>
  <c r="BK147" i="2"/>
  <c r="J144" i="2"/>
  <c r="J140" i="2"/>
  <c r="BK132" i="2"/>
  <c r="BK126" i="2"/>
  <c r="F39" i="2"/>
  <c r="BK164" i="4"/>
  <c r="BK152" i="4"/>
  <c r="J157" i="5"/>
  <c r="BK153" i="5"/>
  <c r="BK149" i="5"/>
  <c r="J133" i="5"/>
  <c r="BK158" i="6"/>
  <c r="BK138" i="6"/>
  <c r="J142" i="6"/>
  <c r="J148" i="6"/>
  <c r="BK162" i="7"/>
  <c r="J158" i="7"/>
  <c r="J128" i="7"/>
  <c r="J162" i="7"/>
  <c r="J132" i="7"/>
  <c r="J138" i="7"/>
  <c r="BK152" i="7"/>
  <c r="BK130" i="7"/>
  <c r="BK199" i="8"/>
  <c r="J168" i="8"/>
  <c r="J148" i="8"/>
  <c r="J195" i="8"/>
  <c r="J208" i="8"/>
  <c r="BK144" i="8"/>
  <c r="J210" i="8"/>
  <c r="BK164" i="8"/>
  <c r="J231" i="8"/>
  <c r="BK212" i="8"/>
  <c r="J158" i="8"/>
  <c r="J136" i="8"/>
  <c r="J189" i="8"/>
  <c r="J183" i="8"/>
  <c r="BK318" i="9"/>
  <c r="J255" i="9"/>
  <c r="J206" i="9"/>
  <c r="BK324" i="9"/>
  <c r="BK287" i="9"/>
  <c r="J259" i="9"/>
  <c r="BK191" i="9"/>
  <c r="BK156" i="9"/>
  <c r="J301" i="9"/>
  <c r="J265" i="9"/>
  <c r="J231" i="9"/>
  <c r="J193" i="9"/>
  <c r="J151" i="9"/>
  <c r="BK297" i="9"/>
  <c r="BK259" i="9"/>
  <c r="BK200" i="9"/>
  <c r="BK172" i="9"/>
  <c r="J338" i="9"/>
  <c r="BK265" i="9"/>
  <c r="BK195" i="9"/>
  <c r="J159" i="9"/>
  <c r="J318" i="9"/>
  <c r="BK253" i="9"/>
  <c r="BK170" i="9"/>
  <c r="J221" i="9"/>
  <c r="BK173" i="9"/>
  <c r="BK347" i="9"/>
  <c r="BK338" i="9"/>
  <c r="BK282" i="9"/>
  <c r="BK237" i="9"/>
  <c r="BK180" i="9"/>
  <c r="J1469" i="10"/>
  <c r="BK1393" i="10"/>
  <c r="J1295" i="10"/>
  <c r="J1255" i="10"/>
  <c r="J1160" i="10"/>
  <c r="J1071" i="10"/>
  <c r="J997" i="10"/>
  <c r="BK878" i="10"/>
  <c r="J821" i="10"/>
  <c r="BK748" i="10"/>
  <c r="J710" i="10"/>
  <c r="J622" i="10"/>
  <c r="J563" i="10"/>
  <c r="J503" i="10"/>
  <c r="J423" i="10"/>
  <c r="J271" i="10"/>
  <c r="BK180" i="10"/>
  <c r="J1436" i="10"/>
  <c r="J1371" i="10"/>
  <c r="J1306" i="10"/>
  <c r="J1267" i="10"/>
  <c r="J1190" i="10"/>
  <c r="J1146" i="10"/>
  <c r="J1089" i="10"/>
  <c r="J1063" i="10"/>
  <c r="J1030" i="10"/>
  <c r="J995" i="10"/>
  <c r="J869" i="10"/>
  <c r="J818" i="10"/>
  <c r="J745" i="10"/>
  <c r="BK653" i="10"/>
  <c r="BK626" i="10"/>
  <c r="BK568" i="10"/>
  <c r="BK455" i="10"/>
  <c r="J429" i="10"/>
  <c r="J1478" i="10"/>
  <c r="BK1430" i="10"/>
  <c r="J1393" i="10"/>
  <c r="BK1317" i="10"/>
  <c r="BK1272" i="10"/>
  <c r="BK1198" i="10"/>
  <c r="J1118" i="10"/>
  <c r="J1074" i="10"/>
  <c r="BK1019" i="10"/>
  <c r="BK976" i="10"/>
  <c r="J826" i="10"/>
  <c r="J779" i="10"/>
  <c r="J698" i="10"/>
  <c r="BK637" i="10"/>
  <c r="BK611" i="10"/>
  <c r="BK506" i="10"/>
  <c r="J408" i="10"/>
  <c r="BK298" i="10"/>
  <c r="J220" i="10"/>
  <c r="BK165" i="10"/>
  <c r="J1442" i="10"/>
  <c r="J872" i="10"/>
  <c r="J543" i="10"/>
  <c r="BK376" i="10"/>
  <c r="BK1432" i="10"/>
  <c r="BK1453" i="10"/>
  <c r="J1415" i="10"/>
  <c r="J1396" i="10"/>
  <c r="J1328" i="10"/>
  <c r="BK1282" i="10"/>
  <c r="J1237" i="10"/>
  <c r="BK1130" i="10"/>
  <c r="J1052" i="10"/>
  <c r="BK997" i="10"/>
  <c r="J862" i="10"/>
  <c r="J810" i="10"/>
  <c r="J750" i="10"/>
  <c r="BK725" i="10"/>
  <c r="J695" i="10"/>
  <c r="J660" i="10"/>
  <c r="BK597" i="10"/>
  <c r="BK423" i="10"/>
  <c r="BK398" i="10"/>
  <c r="J321" i="10"/>
  <c r="BK283" i="10"/>
  <c r="J224" i="10"/>
  <c r="J152" i="10"/>
  <c r="BK1424" i="10"/>
  <c r="J1364" i="10"/>
  <c r="J1286" i="10"/>
  <c r="J1193" i="10"/>
  <c r="J1141" i="10"/>
  <c r="J1092" i="10"/>
  <c r="J1025" i="10"/>
  <c r="BK917" i="10"/>
  <c r="BK837" i="10"/>
  <c r="BK741" i="10"/>
  <c r="J687" i="10"/>
  <c r="J626" i="10"/>
  <c r="BK563" i="10"/>
  <c r="J509" i="10"/>
  <c r="J425" i="10"/>
  <c r="J311" i="10"/>
  <c r="BK243" i="10"/>
  <c r="BK176" i="10"/>
  <c r="BK1336" i="10"/>
  <c r="J1258" i="10"/>
  <c r="J1224" i="10"/>
  <c r="BK1172" i="10"/>
  <c r="J1080" i="10"/>
  <c r="J1019" i="10"/>
  <c r="J989" i="10"/>
  <c r="BK929" i="10"/>
  <c r="BK299" i="11"/>
  <c r="BK238" i="11"/>
  <c r="J167" i="11"/>
  <c r="BK325" i="11"/>
  <c r="J259" i="11"/>
  <c r="J199" i="11"/>
  <c r="BK159" i="11"/>
  <c r="BK309" i="11"/>
  <c r="J283" i="11"/>
  <c r="J201" i="11"/>
  <c r="BK140" i="11"/>
  <c r="BK317" i="11"/>
  <c r="J248" i="11"/>
  <c r="J212" i="11"/>
  <c r="BK155" i="11"/>
  <c r="J325" i="11"/>
  <c r="J295" i="11"/>
  <c r="BK261" i="11"/>
  <c r="BK201" i="11"/>
  <c r="BK345" i="11"/>
  <c r="J285" i="11"/>
  <c r="BK224" i="11"/>
  <c r="J173" i="11"/>
  <c r="BK137" i="11"/>
  <c r="J319" i="11"/>
  <c r="J145" i="12"/>
  <c r="BK151" i="12"/>
  <c r="J136" i="12"/>
  <c r="J169" i="12"/>
  <c r="BK136" i="12"/>
  <c r="J147" i="12"/>
  <c r="BK131" i="12"/>
  <c r="J165" i="12"/>
  <c r="BK184" i="12"/>
  <c r="BK121" i="13"/>
  <c r="J168" i="14"/>
  <c r="BK149" i="14"/>
  <c r="BK146" i="14"/>
  <c r="BK141" i="14"/>
  <c r="BK137" i="14"/>
  <c r="J149" i="14"/>
  <c r="J172" i="14"/>
  <c r="J142" i="14"/>
  <c r="J145" i="14"/>
  <c r="BK155" i="14"/>
  <c r="J127" i="14"/>
  <c r="BK142" i="14"/>
  <c r="J183" i="15"/>
  <c r="J140" i="15"/>
  <c r="J154" i="15"/>
  <c r="BK154" i="15"/>
  <c r="BK165" i="15"/>
  <c r="J127" i="15"/>
  <c r="BK148" i="15"/>
  <c r="J163" i="15"/>
  <c r="J245" i="16"/>
  <c r="J160" i="16"/>
  <c r="J193" i="16"/>
  <c r="J164" i="16"/>
  <c r="BK273" i="16"/>
  <c r="BK181" i="16"/>
  <c r="BK281" i="16"/>
  <c r="J228" i="16"/>
  <c r="J184" i="16"/>
  <c r="BK263" i="16"/>
  <c r="BK235" i="16"/>
  <c r="BK164" i="16"/>
  <c r="BK228" i="16"/>
  <c r="BK168" i="16"/>
  <c r="BK138" i="16"/>
  <c r="BK351" i="17"/>
  <c r="J317" i="17"/>
  <c r="J286" i="17"/>
  <c r="J231" i="17"/>
  <c r="BK178" i="17"/>
  <c r="BK391" i="17"/>
  <c r="J349" i="17"/>
  <c r="BK301" i="17"/>
  <c r="J266" i="17"/>
  <c r="BK212" i="17"/>
  <c r="BK172" i="17"/>
  <c r="J143" i="17"/>
  <c r="J384" i="17"/>
  <c r="J372" i="17"/>
  <c r="J319" i="17"/>
  <c r="BK274" i="17"/>
  <c r="BK235" i="17"/>
  <c r="J223" i="17"/>
  <c r="J188" i="17"/>
  <c r="J158" i="17"/>
  <c r="BK384" i="17"/>
  <c r="J347" i="17"/>
  <c r="BK321" i="17"/>
  <c r="BK266" i="17"/>
  <c r="J210" i="17"/>
  <c r="J168" i="17"/>
  <c r="J135" i="17"/>
  <c r="BK349" i="17"/>
  <c r="J395" i="17"/>
  <c r="BK356" i="17"/>
  <c r="J325" i="17"/>
  <c r="J288" i="17"/>
  <c r="J262" i="17"/>
  <c r="J164" i="17"/>
  <c r="J137" i="17"/>
  <c r="J323" i="17"/>
  <c r="J305" i="17"/>
  <c r="BK251" i="17"/>
  <c r="BK194" i="17"/>
  <c r="BK164" i="17"/>
  <c r="J411" i="17"/>
  <c r="BK401" i="17"/>
  <c r="J339" i="17"/>
  <c r="J293" i="17"/>
  <c r="BK223" i="17"/>
  <c r="BK190" i="17"/>
  <c r="J213" i="18"/>
  <c r="BK168" i="18"/>
  <c r="J144" i="18"/>
  <c r="J168" i="18"/>
  <c r="BK221" i="18"/>
  <c r="J162" i="18"/>
  <c r="J178" i="18"/>
  <c r="J129" i="18"/>
  <c r="BK144" i="18"/>
  <c r="J219" i="18"/>
  <c r="J187" i="18"/>
  <c r="J225" i="18"/>
  <c r="J166" i="18"/>
  <c r="J251" i="2"/>
  <c r="J248" i="2"/>
  <c r="BK241" i="2"/>
  <c r="J239" i="2"/>
  <c r="J233" i="2"/>
  <c r="BK227" i="2"/>
  <c r="BK221" i="2"/>
  <c r="J217" i="2"/>
  <c r="J213" i="2"/>
  <c r="BK207" i="2"/>
  <c r="BK203" i="2"/>
  <c r="BK199" i="2"/>
  <c r="J195" i="2"/>
  <c r="J191" i="2"/>
  <c r="J187" i="2"/>
  <c r="J185" i="2"/>
  <c r="J182" i="2"/>
  <c r="J176" i="2"/>
  <c r="BK170" i="2"/>
  <c r="BK165" i="2"/>
  <c r="J161" i="2"/>
  <c r="J151" i="2"/>
  <c r="BK146" i="2"/>
  <c r="BK140" i="2"/>
  <c r="BK134" i="2"/>
  <c r="J128" i="2"/>
  <c r="AS108" i="1"/>
  <c r="F37" i="2"/>
  <c r="BK154" i="4"/>
  <c r="J161" i="5"/>
  <c r="BK145" i="5"/>
  <c r="BK133" i="5"/>
  <c r="BK143" i="5"/>
  <c r="J145" i="5"/>
  <c r="J154" i="6"/>
  <c r="J163" i="6"/>
  <c r="BK154" i="6"/>
  <c r="J158" i="6"/>
  <c r="J150" i="6"/>
  <c r="BK142" i="7"/>
  <c r="BK148" i="7"/>
  <c r="BK179" i="7"/>
  <c r="BK154" i="7"/>
  <c r="J126" i="7"/>
  <c r="BK168" i="7"/>
  <c r="BK171" i="7"/>
  <c r="J142" i="7"/>
  <c r="J206" i="8"/>
  <c r="J191" i="8"/>
  <c r="BK152" i="8"/>
  <c r="J229" i="8"/>
  <c r="BK187" i="8"/>
  <c r="J225" i="8"/>
  <c r="BK160" i="8"/>
  <c r="J216" i="8"/>
  <c r="J185" i="8"/>
  <c r="BK162" i="8"/>
  <c r="BK223" i="8"/>
  <c r="BK177" i="8"/>
  <c r="J140" i="8"/>
  <c r="J202" i="8"/>
  <c r="BK193" i="8"/>
  <c r="BK336" i="9"/>
  <c r="BK260" i="9"/>
  <c r="J233" i="9"/>
  <c r="BK145" i="9"/>
  <c r="J310" i="9"/>
  <c r="J295" i="9"/>
  <c r="J263" i="9"/>
  <c r="J218" i="9"/>
  <c r="J160" i="9"/>
  <c r="J324" i="9"/>
  <c r="BK291" i="9"/>
  <c r="J267" i="9"/>
  <c r="J251" i="9"/>
  <c r="J200" i="9"/>
  <c r="BK165" i="9"/>
  <c r="J291" i="9"/>
  <c r="BK231" i="9"/>
  <c r="J198" i="9"/>
  <c r="BK320" i="9"/>
  <c r="BK241" i="9"/>
  <c r="J147" i="9"/>
  <c r="BK300" i="9"/>
  <c r="J271" i="9"/>
  <c r="BK198" i="9"/>
  <c r="BK143" i="9"/>
  <c r="J195" i="9"/>
  <c r="J170" i="9"/>
  <c r="J344" i="9"/>
  <c r="BK279" i="9"/>
  <c r="BK233" i="9"/>
  <c r="J171" i="9"/>
  <c r="J1496" i="10"/>
  <c r="J1427" i="10"/>
  <c r="J1367" i="10"/>
  <c r="J1289" i="10"/>
  <c r="BK1237" i="10"/>
  <c r="BK1125" i="10"/>
  <c r="J1056" i="10"/>
  <c r="BK987" i="10"/>
  <c r="BK875" i="10"/>
  <c r="BK804" i="10"/>
  <c r="BK722" i="10"/>
  <c r="BK648" i="10"/>
  <c r="BK589" i="10"/>
  <c r="BK491" i="10"/>
  <c r="BK403" i="10"/>
  <c r="BK248" i="10"/>
  <c r="BK1478" i="10"/>
  <c r="J1432" i="10"/>
  <c r="J1350" i="10"/>
  <c r="J1282" i="10"/>
  <c r="BK1228" i="10"/>
  <c r="BK1167" i="10"/>
  <c r="J1125" i="10"/>
  <c r="J1082" i="10"/>
  <c r="BK1048" i="10"/>
  <c r="BK1017" i="10"/>
  <c r="BK959" i="10"/>
  <c r="BK839" i="10"/>
  <c r="BK810" i="10"/>
  <c r="BK667" i="10"/>
  <c r="J619" i="10"/>
  <c r="J548" i="10"/>
  <c r="J447" i="10"/>
  <c r="J155" i="10"/>
  <c r="BK1473" i="10"/>
  <c r="BK1415" i="10"/>
  <c r="J1376" i="10"/>
  <c r="BK1289" i="10"/>
  <c r="BK1213" i="10"/>
  <c r="BK1143" i="10"/>
  <c r="J1107" i="10"/>
  <c r="J1058" i="10"/>
  <c r="BK1009" i="10"/>
  <c r="BK979" i="10"/>
  <c r="J851" i="10"/>
  <c r="J771" i="10"/>
  <c r="BK713" i="10"/>
  <c r="BK644" i="10"/>
  <c r="J599" i="10"/>
  <c r="J452" i="10"/>
  <c r="BK392" i="10"/>
  <c r="J331" i="10"/>
  <c r="BK271" i="10"/>
  <c r="J162" i="10"/>
  <c r="BK1420" i="10"/>
  <c r="J866" i="10"/>
  <c r="BK779" i="10"/>
  <c r="J519" i="10"/>
  <c r="BK1456" i="10"/>
  <c r="J1440" i="10"/>
  <c r="BK1398" i="10"/>
  <c r="BK1350" i="10"/>
  <c r="J1317" i="10"/>
  <c r="J1303" i="10"/>
  <c r="BK1267" i="10"/>
  <c r="J1213" i="10"/>
  <c r="BK1146" i="10"/>
  <c r="J1068" i="10"/>
  <c r="J987" i="10"/>
  <c r="J911" i="10"/>
  <c r="J842" i="10"/>
  <c r="J766" i="10"/>
  <c r="J728" i="10"/>
  <c r="BK698" i="10"/>
  <c r="J690" i="10"/>
  <c r="J634" i="10"/>
  <c r="BK543" i="10"/>
  <c r="BK414" i="10"/>
  <c r="BK389" i="10"/>
  <c r="J347" i="10"/>
  <c r="BK289" i="10"/>
  <c r="BK229" i="10"/>
  <c r="J180" i="10"/>
  <c r="J1430" i="10"/>
  <c r="J1389" i="10"/>
  <c r="BK1315" i="10"/>
  <c r="BK1207" i="10"/>
  <c r="J1133" i="10"/>
  <c r="J1102" i="10"/>
  <c r="J1048" i="10"/>
  <c r="J982" i="10"/>
  <c r="BK853" i="10"/>
  <c r="BK764" i="10"/>
  <c r="J713" i="10"/>
  <c r="J679" i="10"/>
  <c r="BK634" i="10"/>
  <c r="J616" i="10"/>
  <c r="BK525" i="10"/>
  <c r="BK447" i="10"/>
  <c r="BK366" i="10"/>
  <c r="J278" i="10"/>
  <c r="J226" i="10"/>
  <c r="BK195" i="10"/>
  <c r="BK1367" i="10"/>
  <c r="J1264" i="10"/>
  <c r="J1207" i="10"/>
  <c r="BK1115" i="10"/>
  <c r="BK1096" i="10"/>
  <c r="BK1025" i="10"/>
  <c r="BK1003" i="10"/>
  <c r="J920" i="10"/>
  <c r="J279" i="11"/>
  <c r="J236" i="11"/>
  <c r="BK199" i="11"/>
  <c r="J135" i="11"/>
  <c r="BK319" i="11"/>
  <c r="J266" i="11"/>
  <c r="J232" i="11"/>
  <c r="BK167" i="11"/>
  <c r="J144" i="11"/>
  <c r="J305" i="11"/>
  <c r="BK268" i="11"/>
  <c r="J157" i="11"/>
  <c r="J342" i="11"/>
  <c r="J301" i="11"/>
  <c r="J234" i="11"/>
  <c r="J186" i="11"/>
  <c r="J338" i="11"/>
  <c r="J303" i="11"/>
  <c r="J254" i="11"/>
  <c r="J224" i="11"/>
  <c r="BK179" i="11"/>
  <c r="BK323" i="11"/>
  <c r="J293" i="11"/>
  <c r="BK230" i="11"/>
  <c r="J171" i="11"/>
  <c r="BK350" i="11"/>
  <c r="J309" i="11"/>
  <c r="BK259" i="11"/>
  <c r="BK138" i="12"/>
  <c r="BK188" i="12"/>
  <c r="J163" i="12"/>
  <c r="J141" i="12"/>
  <c r="J167" i="12"/>
  <c r="J131" i="12"/>
  <c r="J135" i="14"/>
  <c r="BK135" i="14"/>
  <c r="BK161" i="14"/>
  <c r="J137" i="14"/>
  <c r="BK127" i="14"/>
  <c r="BK139" i="14"/>
  <c r="J146" i="14"/>
  <c r="J148" i="15"/>
  <c r="BK142" i="15"/>
  <c r="J173" i="15"/>
  <c r="BK177" i="15"/>
  <c r="BK156" i="15"/>
  <c r="BK175" i="15"/>
  <c r="J136" i="15"/>
  <c r="J156" i="15"/>
  <c r="BK250" i="16"/>
  <c r="J202" i="16"/>
  <c r="J230" i="16"/>
  <c r="BK175" i="16"/>
  <c r="J135" i="16"/>
  <c r="BK199" i="16"/>
  <c r="J284" i="16"/>
  <c r="BK253" i="16"/>
  <c r="J209" i="16"/>
  <c r="J276" i="16"/>
  <c r="J213" i="16"/>
  <c r="J187" i="16"/>
  <c r="BK226" i="16"/>
  <c r="BK155" i="16"/>
  <c r="BK405" i="17"/>
  <c r="J337" i="17"/>
  <c r="BK293" i="17"/>
  <c r="J256" i="17"/>
  <c r="BK198" i="17"/>
  <c r="J131" i="17"/>
  <c r="J364" i="17"/>
  <c r="J280" i="17"/>
  <c r="J208" i="17"/>
  <c r="BK182" i="17"/>
  <c r="J147" i="17"/>
  <c r="J380" i="17"/>
  <c r="BK358" i="17"/>
  <c r="BK282" i="17"/>
  <c r="BK258" i="17"/>
  <c r="BK233" i="17"/>
  <c r="J219" i="17"/>
  <c r="BK174" i="17"/>
  <c r="J403" i="17"/>
  <c r="J354" i="17"/>
  <c r="BK327" i="17"/>
  <c r="J290" i="17"/>
  <c r="J227" i="17"/>
  <c r="J176" i="17"/>
  <c r="BK386" i="17"/>
  <c r="BK364" i="17"/>
  <c r="BK343" i="17"/>
  <c r="BK366" i="17"/>
  <c r="J329" i="17"/>
  <c r="BK323" i="17"/>
  <c r="J282" i="17"/>
  <c r="BK256" i="17"/>
  <c r="J212" i="17"/>
  <c r="BK147" i="17"/>
  <c r="J382" i="17"/>
  <c r="BK295" i="17"/>
  <c r="J239" i="17"/>
  <c r="J182" i="17"/>
  <c r="BK141" i="17"/>
  <c r="J409" i="17"/>
  <c r="BK376" i="17"/>
  <c r="BK299" i="17"/>
  <c r="J225" i="17"/>
  <c r="BK192" i="17"/>
  <c r="J133" i="17"/>
  <c r="J191" i="18"/>
  <c r="J149" i="18"/>
  <c r="J227" i="18"/>
  <c r="BK184" i="18"/>
  <c r="BK219" i="18"/>
  <c r="J202" i="18"/>
  <c r="BK147" i="18"/>
  <c r="J174" i="18"/>
  <c r="BK195" i="18"/>
  <c r="J164" i="18"/>
  <c r="BK225" i="18"/>
  <c r="J170" i="18"/>
  <c r="J204" i="18"/>
  <c r="J141" i="18"/>
  <c r="J254" i="2"/>
  <c r="BK248" i="2"/>
  <c r="BK243" i="2"/>
  <c r="BK237" i="2"/>
  <c r="BK233" i="2"/>
  <c r="J229" i="2"/>
  <c r="BK223" i="2"/>
  <c r="BK219" i="2"/>
  <c r="J215" i="2"/>
  <c r="BK209" i="2"/>
  <c r="BK205" i="2"/>
  <c r="J201" i="2"/>
  <c r="BK195" i="2"/>
  <c r="BK189" i="2"/>
  <c r="J186" i="2"/>
  <c r="BK182" i="2"/>
  <c r="J178" i="2"/>
  <c r="J174" i="2"/>
  <c r="J170" i="2"/>
  <c r="J167" i="2"/>
  <c r="BK161" i="2"/>
  <c r="J153" i="2"/>
  <c r="J146" i="2"/>
  <c r="J136" i="2"/>
  <c r="BK128" i="2"/>
  <c r="BK133" i="3"/>
  <c r="BK141" i="3"/>
  <c r="J130" i="3"/>
  <c r="J141" i="3"/>
  <c r="BK136" i="3"/>
  <c r="BK168" i="4"/>
  <c r="J162" i="4"/>
  <c r="BK172" i="4"/>
  <c r="BK146" i="4"/>
  <c r="BK156" i="4"/>
  <c r="J146" i="4"/>
  <c r="BK158" i="4"/>
  <c r="J170" i="4"/>
  <c r="BK138" i="4"/>
  <c r="J156" i="4"/>
  <c r="BK175" i="4"/>
  <c r="J144" i="4"/>
  <c r="J133" i="4"/>
  <c r="J137" i="5"/>
  <c r="BK139" i="5"/>
  <c r="J141" i="5"/>
  <c r="BK155" i="5"/>
  <c r="BK147" i="5"/>
  <c r="BK142" i="6"/>
  <c r="BK152" i="6"/>
  <c r="J144" i="6"/>
  <c r="BK156" i="6"/>
  <c r="BK163" i="6"/>
  <c r="BK166" i="7"/>
  <c r="BK132" i="7"/>
  <c r="J168" i="7"/>
  <c r="BK136" i="7"/>
  <c r="J173" i="7"/>
  <c r="J154" i="7"/>
  <c r="J150" i="8"/>
  <c r="BK206" i="8"/>
  <c r="BK150" i="8"/>
  <c r="BK170" i="8"/>
  <c r="BK132" i="8"/>
  <c r="J197" i="8"/>
  <c r="J144" i="8"/>
  <c r="BK214" i="8"/>
  <c r="J175" i="8"/>
  <c r="J130" i="8"/>
  <c r="J227" i="8"/>
  <c r="BK189" i="8"/>
  <c r="BK142" i="8"/>
  <c r="BK302" i="9"/>
  <c r="J249" i="9"/>
  <c r="BK171" i="9"/>
  <c r="J320" i="9"/>
  <c r="J302" i="9"/>
  <c r="BK243" i="9"/>
  <c r="J203" i="9"/>
  <c r="BK159" i="9"/>
  <c r="BK312" i="9"/>
  <c r="J273" i="9"/>
  <c r="J226" i="9"/>
  <c r="J176" i="9"/>
  <c r="J143" i="9"/>
  <c r="J293" i="9"/>
  <c r="BK221" i="9"/>
  <c r="BK189" i="9"/>
  <c r="J161" i="9"/>
  <c r="BK303" i="9"/>
  <c r="BK247" i="9"/>
  <c r="BK169" i="9"/>
  <c r="J322" i="9"/>
  <c r="J297" i="9"/>
  <c r="J269" i="9"/>
  <c r="BK151" i="9"/>
  <c r="J181" i="9"/>
  <c r="BK160" i="9"/>
  <c r="BK344" i="9"/>
  <c r="J328" i="9"/>
  <c r="BK269" i="9"/>
  <c r="J241" i="9"/>
  <c r="BK218" i="9"/>
  <c r="J156" i="9"/>
  <c r="J1490" i="10"/>
  <c r="J1387" i="10"/>
  <c r="BK1338" i="10"/>
  <c r="BK1264" i="10"/>
  <c r="BK1217" i="10"/>
  <c r="BK1141" i="10"/>
  <c r="J1045" i="10"/>
  <c r="BK902" i="10"/>
  <c r="J853" i="10"/>
  <c r="J799" i="10"/>
  <c r="J736" i="10"/>
  <c r="BK656" i="10"/>
  <c r="BK593" i="10"/>
  <c r="J512" i="10"/>
  <c r="BK439" i="10"/>
  <c r="J400" i="10"/>
  <c r="J298" i="10"/>
  <c r="J1473" i="10"/>
  <c r="BK1387" i="10"/>
  <c r="J1338" i="10"/>
  <c r="BK1269" i="10"/>
  <c r="J1203" i="10"/>
  <c r="BK1154" i="10"/>
  <c r="BK1120" i="10"/>
  <c r="J1060" i="10"/>
  <c r="J1013" i="10"/>
  <c r="J917" i="10"/>
  <c r="J829" i="10"/>
  <c r="J786" i="10"/>
  <c r="J701" i="10"/>
  <c r="J631" i="10"/>
  <c r="BK565" i="10"/>
  <c r="BK457" i="10"/>
  <c r="J439" i="10"/>
  <c r="BK1500" i="10"/>
  <c r="BK1442" i="10"/>
  <c r="J1404" i="10"/>
  <c r="J1322" i="10"/>
  <c r="J1239" i="10"/>
  <c r="BK1160" i="10"/>
  <c r="J1120" i="10"/>
  <c r="BK1065" i="10"/>
  <c r="J1001" i="10"/>
  <c r="J856" i="10"/>
  <c r="BK807" i="10"/>
  <c r="J756" i="10"/>
  <c r="J670" i="10"/>
  <c r="BK619" i="10"/>
  <c r="J597" i="10"/>
  <c r="J442" i="10"/>
  <c r="BK411" i="10"/>
  <c r="J313" i="10"/>
  <c r="J231" i="10"/>
  <c r="J176" i="10"/>
  <c r="J959" i="10"/>
  <c r="J848" i="10"/>
  <c r="J776" i="10"/>
  <c r="BK503" i="10"/>
  <c r="BK1496" i="10"/>
  <c r="J1420" i="10"/>
  <c r="BK1422" i="10"/>
  <c r="BK1364" i="10"/>
  <c r="J1315" i="10"/>
  <c r="BK1286" i="10"/>
  <c r="J1250" i="10"/>
  <c r="BK1133" i="10"/>
  <c r="BK1089" i="10"/>
  <c r="BK1001" i="10"/>
  <c r="BK920" i="10"/>
  <c r="BK859" i="10"/>
  <c r="J782" i="10"/>
  <c r="J738" i="10"/>
  <c r="BK701" i="10"/>
  <c r="BK679" i="10"/>
  <c r="BK604" i="10"/>
  <c r="BK537" i="10"/>
  <c r="J366" i="10"/>
  <c r="BK311" i="10"/>
  <c r="BK253" i="10"/>
  <c r="J199" i="10"/>
  <c r="J1475" i="10"/>
  <c r="BK1396" i="10"/>
  <c r="J1378" i="10"/>
  <c r="BK1334" i="10"/>
  <c r="J1184" i="10"/>
  <c r="BK1118" i="10"/>
  <c r="J1065" i="10"/>
  <c r="J1011" i="10"/>
  <c r="J929" i="10"/>
  <c r="BK771" i="10"/>
  <c r="J719" i="10"/>
  <c r="BK670" i="10"/>
  <c r="J593" i="10"/>
  <c r="BK522" i="10"/>
  <c r="J414" i="10"/>
  <c r="BK360" i="10"/>
  <c r="J285" i="10"/>
  <c r="J222" i="10"/>
  <c r="J1401" i="10"/>
  <c r="BK1328" i="10"/>
  <c r="BK1250" i="10"/>
  <c r="BK1201" i="10"/>
  <c r="BK1112" i="10"/>
  <c r="BK1058" i="10"/>
  <c r="BK1021" i="10"/>
  <c r="BK982" i="10"/>
  <c r="BK862" i="10"/>
  <c r="BK321" i="11"/>
  <c r="J273" i="11"/>
  <c r="BK212" i="11"/>
  <c r="J345" i="11"/>
  <c r="BK301" i="11"/>
  <c r="J252" i="11"/>
  <c r="BK175" i="11"/>
  <c r="BK336" i="11"/>
  <c r="BK297" i="11"/>
  <c r="BK279" i="11"/>
  <c r="BK234" i="11"/>
  <c r="BK151" i="11"/>
  <c r="BK307" i="11"/>
  <c r="J240" i="11"/>
  <c r="BK163" i="11"/>
  <c r="J336" i="11"/>
  <c r="BK311" i="11"/>
  <c r="BK273" i="11"/>
  <c r="BK244" i="11"/>
  <c r="BK188" i="11"/>
  <c r="BK315" i="11"/>
  <c r="BK263" i="11"/>
  <c r="J177" i="11"/>
  <c r="BK332" i="11"/>
  <c r="BK283" i="11"/>
  <c r="BK248" i="11"/>
  <c r="J191" i="12"/>
  <c r="J149" i="12"/>
  <c r="BK165" i="12"/>
  <c r="J121" i="13"/>
  <c r="BK170" i="14"/>
  <c r="J151" i="14"/>
  <c r="BK143" i="14"/>
  <c r="J139" i="14"/>
  <c r="BK163" i="14"/>
  <c r="J125" i="14"/>
  <c r="BK145" i="14"/>
  <c r="J143" i="14"/>
  <c r="J159" i="14"/>
  <c r="BK151" i="14"/>
  <c r="BK183" i="15"/>
  <c r="J181" i="15"/>
  <c r="J167" i="15"/>
  <c r="J130" i="15"/>
  <c r="J165" i="15"/>
  <c r="BK140" i="15"/>
  <c r="BK163" i="15"/>
  <c r="BK130" i="15"/>
  <c r="BK127" i="15"/>
  <c r="BK260" i="16"/>
  <c r="BK209" i="16"/>
  <c r="J199" i="16"/>
  <c r="J168" i="16"/>
  <c r="J253" i="16"/>
  <c r="J155" i="16"/>
  <c r="BK230" i="16"/>
  <c r="BK193" i="16"/>
  <c r="J268" i="16"/>
  <c r="BK190" i="16"/>
  <c r="BK160" i="16"/>
  <c r="J216" i="16"/>
  <c r="BK149" i="16"/>
  <c r="J391" i="17"/>
  <c r="J343" i="17"/>
  <c r="BK303" i="17"/>
  <c r="BK264" i="17"/>
  <c r="J206" i="17"/>
  <c r="BK184" i="17"/>
  <c r="J401" i="17"/>
  <c r="BK354" i="17"/>
  <c r="BK305" i="17"/>
  <c r="J264" i="17"/>
  <c r="BK239" i="17"/>
  <c r="J186" i="17"/>
  <c r="J152" i="17"/>
  <c r="BK133" i="17"/>
  <c r="J360" i="17"/>
  <c r="J301" i="17"/>
  <c r="BK270" i="17"/>
  <c r="J245" i="17"/>
  <c r="BK217" i="17"/>
  <c r="J180" i="17"/>
  <c r="BK139" i="17"/>
  <c r="BK370" i="17"/>
  <c r="BK333" i="17"/>
  <c r="BK317" i="17"/>
  <c r="BK262" i="17"/>
  <c r="BK219" i="17"/>
  <c r="BK162" i="17"/>
  <c r="BK397" i="17"/>
  <c r="J370" i="17"/>
  <c r="BK331" i="17"/>
  <c r="J368" i="17"/>
  <c r="J327" i="17"/>
  <c r="J309" i="17"/>
  <c r="BK280" i="17"/>
  <c r="BK229" i="17"/>
  <c r="J174" i="17"/>
  <c r="J139" i="17"/>
  <c r="J321" i="17"/>
  <c r="J284" i="17"/>
  <c r="J243" i="17"/>
  <c r="J190" i="17"/>
  <c r="J149" i="17"/>
  <c r="BK407" i="17"/>
  <c r="BK341" i="17"/>
  <c r="J270" i="17"/>
  <c r="J198" i="17"/>
  <c r="BK152" i="17"/>
  <c r="BK206" i="18"/>
  <c r="J172" i="18"/>
  <c r="J193" i="18"/>
  <c r="J158" i="18"/>
  <c r="J189" i="18"/>
  <c r="BK213" i="18"/>
  <c r="BK141" i="18"/>
  <c r="BK193" i="18"/>
  <c r="BK138" i="18"/>
  <c r="BK217" i="18"/>
  <c r="BK166" i="18"/>
  <c r="BK215" i="18"/>
  <c r="BK172" i="18"/>
  <c r="J130" i="2"/>
  <c r="J138" i="4"/>
  <c r="J149" i="5"/>
  <c r="BK151" i="5"/>
  <c r="BK131" i="5"/>
  <c r="J131" i="5"/>
  <c r="J151" i="5"/>
  <c r="BK148" i="6"/>
  <c r="J156" i="6"/>
  <c r="BK146" i="6"/>
  <c r="J136" i="6"/>
  <c r="J179" i="7"/>
  <c r="J160" i="7"/>
  <c r="BK138" i="7"/>
  <c r="BK144" i="7"/>
  <c r="J171" i="7"/>
  <c r="J182" i="7"/>
  <c r="J164" i="7"/>
  <c r="BK126" i="7"/>
  <c r="BK210" i="8"/>
  <c r="BK183" i="8"/>
  <c r="BK130" i="8"/>
  <c r="BK202" i="8"/>
  <c r="J214" i="8"/>
  <c r="J154" i="8"/>
  <c r="J212" i="8"/>
  <c r="J170" i="8"/>
  <c r="J134" i="8"/>
  <c r="BK225" i="8"/>
  <c r="J162" i="8"/>
  <c r="J142" i="8"/>
  <c r="BK197" i="8"/>
  <c r="BK175" i="8"/>
  <c r="BK314" i="9"/>
  <c r="J247" i="9"/>
  <c r="BK193" i="9"/>
  <c r="J314" i="9"/>
  <c r="BK284" i="9"/>
  <c r="J239" i="9"/>
  <c r="J185" i="9"/>
  <c r="J145" i="9"/>
  <c r="BK310" i="9"/>
  <c r="BK261" i="9"/>
  <c r="J192" i="9"/>
  <c r="BK161" i="9"/>
  <c r="BK330" i="9"/>
  <c r="J287" i="9"/>
  <c r="BK224" i="9"/>
  <c r="BK174" i="9"/>
  <c r="J135" i="9"/>
  <c r="J261" i="9"/>
  <c r="BK192" i="9"/>
  <c r="J332" i="9"/>
  <c r="J286" i="9"/>
  <c r="BK183" i="9"/>
  <c r="J223" i="9"/>
  <c r="BK147" i="9"/>
  <c r="BK342" i="9"/>
  <c r="BK286" i="9"/>
  <c r="J243" i="9"/>
  <c r="BK203" i="9"/>
  <c r="J153" i="9"/>
  <c r="J1487" i="10"/>
  <c r="J1424" i="10"/>
  <c r="BK1355" i="10"/>
  <c r="BK1258" i="10"/>
  <c r="J1210" i="10"/>
  <c r="BK1060" i="10"/>
  <c r="BK974" i="10"/>
  <c r="BK856" i="10"/>
  <c r="J816" i="10"/>
  <c r="BK719" i="10"/>
  <c r="J637" i="10"/>
  <c r="J591" i="10"/>
  <c r="J532" i="10"/>
  <c r="J444" i="10"/>
  <c r="J376" i="10"/>
  <c r="BK224" i="10"/>
  <c r="J1447" i="10"/>
  <c r="J1358" i="10"/>
  <c r="BK1303" i="10"/>
  <c r="BK1239" i="10"/>
  <c r="J1186" i="10"/>
  <c r="J1136" i="10"/>
  <c r="BK1102" i="10"/>
  <c r="BK1074" i="10"/>
  <c r="J1027" i="10"/>
  <c r="J967" i="10"/>
  <c r="BK848" i="10"/>
  <c r="BK799" i="10"/>
  <c r="BK728" i="10"/>
  <c r="J648" i="10"/>
  <c r="BK582" i="10"/>
  <c r="J478" i="10"/>
  <c r="BK173" i="10"/>
  <c r="BK1490" i="10"/>
  <c r="J1453" i="10"/>
  <c r="BK1409" i="10"/>
  <c r="BK1325" i="10"/>
  <c r="BK1278" i="10"/>
  <c r="BK1215" i="10"/>
  <c r="BK1149" i="10"/>
  <c r="BK1100" i="10"/>
  <c r="BK1050" i="10"/>
  <c r="J999" i="10"/>
  <c r="BK914" i="10"/>
  <c r="J832" i="10"/>
  <c r="J801" i="10"/>
  <c r="BK745" i="10"/>
  <c r="BK687" i="10"/>
  <c r="J629" i="10"/>
  <c r="J582" i="10"/>
  <c r="BK437" i="10"/>
  <c r="BK381" i="10"/>
  <c r="J329" i="10"/>
  <c r="BK234" i="10"/>
  <c r="J149" i="10"/>
  <c r="J1438" i="10"/>
  <c r="J902" i="10"/>
  <c r="BK801" i="10"/>
  <c r="J522" i="10"/>
  <c r="J350" i="10"/>
  <c r="J1422" i="10"/>
  <c r="J1434" i="10"/>
  <c r="BK1404" i="10"/>
  <c r="J1391" i="10"/>
  <c r="BK1322" i="10"/>
  <c r="BK1292" i="10"/>
  <c r="J1242" i="10"/>
  <c r="J1201" i="10"/>
  <c r="J1110" i="10"/>
  <c r="J1021" i="10"/>
  <c r="J992" i="10"/>
  <c r="BK887" i="10"/>
  <c r="J807" i="10"/>
  <c r="J741" i="10"/>
  <c r="J722" i="10"/>
  <c r="BK693" i="10"/>
  <c r="BK673" i="10"/>
  <c r="BK602" i="10"/>
  <c r="BK532" i="10"/>
  <c r="J411" i="10"/>
  <c r="J360" i="10"/>
  <c r="BK285" i="10"/>
  <c r="BK187" i="10"/>
  <c r="BK1502" i="10"/>
  <c r="J1412" i="10"/>
  <c r="J1381" i="10"/>
  <c r="J1308" i="10"/>
  <c r="J1233" i="10"/>
  <c r="J1172" i="10"/>
  <c r="J1122" i="10"/>
  <c r="BK1054" i="10"/>
  <c r="BK995" i="10"/>
  <c r="BK842" i="10"/>
  <c r="BK762" i="10"/>
  <c r="J725" i="10"/>
  <c r="J682" i="10"/>
  <c r="BK624" i="10"/>
  <c r="BK551" i="10"/>
  <c r="BK450" i="10"/>
  <c r="J403" i="10"/>
  <c r="BK321" i="10"/>
  <c r="J283" i="10"/>
  <c r="BK231" i="10"/>
  <c r="BK155" i="10"/>
  <c r="BK1280" i="10"/>
  <c r="J1231" i="10"/>
  <c r="BK1181" i="10"/>
  <c r="BK1110" i="10"/>
  <c r="BK1039" i="10"/>
  <c r="BK992" i="10"/>
  <c r="BK906" i="10"/>
  <c r="BK845" i="10"/>
  <c r="J289" i="11"/>
  <c r="BK252" i="11"/>
  <c r="BK184" i="11"/>
  <c r="J153" i="11"/>
  <c r="J311" i="11"/>
  <c r="BK254" i="11"/>
  <c r="J207" i="11"/>
  <c r="BK157" i="11"/>
  <c r="J327" i="11"/>
  <c r="BK289" i="11"/>
  <c r="BK257" i="11"/>
  <c r="BK177" i="11"/>
  <c r="J350" i="11"/>
  <c r="BK293" i="11"/>
  <c r="J195" i="11"/>
  <c r="BK135" i="11"/>
  <c r="J323" i="11"/>
  <c r="J277" i="11"/>
  <c r="BK226" i="11"/>
  <c r="J155" i="11"/>
  <c r="BK305" i="11"/>
  <c r="BK220" i="11"/>
  <c r="BK165" i="11"/>
  <c r="J246" i="11"/>
  <c r="BK232" i="11"/>
  <c r="J226" i="11"/>
  <c r="J193" i="11"/>
  <c r="J182" i="11"/>
  <c r="BK173" i="11"/>
  <c r="J195" i="12"/>
  <c r="BK186" i="12"/>
  <c r="J177" i="12"/>
  <c r="BK167" i="12"/>
  <c r="BK153" i="12"/>
  <c r="BK149" i="12"/>
  <c r="BK134" i="12"/>
  <c r="BK180" i="12"/>
  <c r="J160" i="12"/>
  <c r="BK145" i="12"/>
  <c r="BK195" i="12"/>
  <c r="J180" i="12"/>
  <c r="BK147" i="12"/>
  <c r="J188" i="12"/>
  <c r="BK182" i="12"/>
  <c r="J157" i="12"/>
  <c r="J186" i="12"/>
  <c r="BK160" i="12"/>
  <c r="F37" i="13"/>
  <c r="BB109" i="1" s="1"/>
  <c r="BB108" i="1" s="1"/>
  <c r="BK153" i="14"/>
  <c r="J170" i="14"/>
  <c r="J141" i="14"/>
  <c r="BK131" i="14"/>
  <c r="J147" i="14"/>
  <c r="J155" i="14"/>
  <c r="J153" i="14"/>
  <c r="BK161" i="15"/>
  <c r="J177" i="15"/>
  <c r="BK151" i="15"/>
  <c r="J169" i="15"/>
  <c r="J175" i="15"/>
  <c r="J133" i="15"/>
  <c r="J171" i="15"/>
  <c r="BK133" i="15"/>
  <c r="J161" i="15"/>
  <c r="BK216" i="16"/>
  <c r="J240" i="16"/>
  <c r="J181" i="16"/>
  <c r="J138" i="16"/>
  <c r="J222" i="16"/>
  <c r="J178" i="16"/>
  <c r="BK268" i="16"/>
  <c r="BK222" i="16"/>
  <c r="BK171" i="16"/>
  <c r="BK255" i="16"/>
  <c r="J205" i="16"/>
  <c r="J175" i="16"/>
  <c r="J153" i="16"/>
  <c r="BK157" i="16"/>
  <c r="J399" i="17"/>
  <c r="BK347" i="17"/>
  <c r="J299" i="17"/>
  <c r="BK260" i="17"/>
  <c r="J221" i="17"/>
  <c r="BK188" i="17"/>
  <c r="BK160" i="17"/>
  <c r="J341" i="17"/>
  <c r="J295" i="17"/>
  <c r="BK254" i="17"/>
  <c r="BK237" i="17"/>
  <c r="J196" i="17"/>
  <c r="BK158" i="17"/>
  <c r="BK131" i="17"/>
  <c r="BK368" i="17"/>
  <c r="J303" i="17"/>
  <c r="J272" i="17"/>
  <c r="BK243" i="17"/>
  <c r="BK225" i="17"/>
  <c r="J192" i="17"/>
  <c r="J160" i="17"/>
  <c r="BK399" i="17"/>
  <c r="J335" i="17"/>
  <c r="BK319" i="17"/>
  <c r="BK297" i="17"/>
  <c r="J254" i="17"/>
  <c r="J202" i="17"/>
  <c r="BK145" i="17"/>
  <c r="J378" i="17"/>
  <c r="J358" i="17"/>
  <c r="BK389" i="17"/>
  <c r="J345" i="17"/>
  <c r="BK313" i="17"/>
  <c r="BK284" i="17"/>
  <c r="BK249" i="17"/>
  <c r="J214" i="17"/>
  <c r="J162" i="17"/>
  <c r="J386" i="17"/>
  <c r="J313" i="17"/>
  <c r="J274" i="17"/>
  <c r="BK208" i="17"/>
  <c r="BK180" i="17"/>
  <c r="BK129" i="17"/>
  <c r="J405" i="17"/>
  <c r="J333" i="17"/>
  <c r="J260" i="17"/>
  <c r="BK214" i="17"/>
  <c r="BK166" i="17"/>
  <c r="BK174" i="18"/>
  <c r="J147" i="18"/>
  <c r="BK191" i="18"/>
  <c r="J151" i="18"/>
  <c r="BK204" i="18"/>
  <c r="J223" i="18"/>
  <c r="BK135" i="18"/>
  <c r="BK189" i="18"/>
  <c r="J135" i="18"/>
  <c r="J195" i="18"/>
  <c r="BK149" i="18"/>
  <c r="J209" i="18"/>
  <c r="BK154" i="18"/>
  <c r="J243" i="2"/>
  <c r="BK235" i="2"/>
  <c r="J231" i="2"/>
  <c r="J225" i="2"/>
  <c r="J219" i="2"/>
  <c r="J211" i="2"/>
  <c r="J205" i="2"/>
  <c r="J199" i="2"/>
  <c r="BK193" i="2"/>
  <c r="BK187" i="2"/>
  <c r="BK185" i="2"/>
  <c r="BK178" i="2"/>
  <c r="BK174" i="2"/>
  <c r="BK169" i="2"/>
  <c r="BK155" i="2"/>
  <c r="BK149" i="2"/>
  <c r="BK142" i="2"/>
  <c r="BK138" i="2"/>
  <c r="J134" i="2"/>
  <c r="AS115" i="1"/>
  <c r="AS96" i="1"/>
  <c r="J136" i="3"/>
  <c r="BK130" i="3"/>
  <c r="J164" i="4"/>
  <c r="BK135" i="4"/>
  <c r="J166" i="4"/>
  <c r="J172" i="4"/>
  <c r="J150" i="4"/>
  <c r="J135" i="4"/>
  <c r="J152" i="4"/>
  <c r="J168" i="4"/>
  <c r="J175" i="4"/>
  <c r="BK144" i="4"/>
  <c r="J154" i="4"/>
  <c r="J143" i="5"/>
  <c r="J147" i="5"/>
  <c r="J153" i="5"/>
  <c r="BK141" i="5"/>
  <c r="J160" i="6"/>
  <c r="BK130" i="6"/>
  <c r="BK132" i="6"/>
  <c r="J130" i="6"/>
  <c r="J146" i="6"/>
  <c r="BK144" i="6"/>
  <c r="BK134" i="7"/>
  <c r="BK146" i="7"/>
  <c r="BK173" i="7"/>
  <c r="J140" i="7"/>
  <c r="BK140" i="7"/>
  <c r="BK158" i="7"/>
  <c r="BK160" i="7"/>
  <c r="J136" i="7"/>
  <c r="BK221" i="8"/>
  <c r="BK195" i="8"/>
  <c r="J177" i="8"/>
  <c r="BK134" i="8"/>
  <c r="BK191" i="8"/>
  <c r="BK136" i="8"/>
  <c r="BK168" i="8"/>
  <c r="J193" i="8"/>
  <c r="BK158" i="8"/>
  <c r="BK229" i="8"/>
  <c r="BK173" i="8"/>
  <c r="J223" i="8"/>
  <c r="J166" i="8"/>
  <c r="BK322" i="9"/>
  <c r="BK245" i="9"/>
  <c r="BK166" i="9"/>
  <c r="BK308" i="9"/>
  <c r="BK275" i="9"/>
  <c r="J237" i="9"/>
  <c r="J183" i="9"/>
  <c r="J141" i="9"/>
  <c r="BK305" i="9"/>
  <c r="BK271" i="9"/>
  <c r="J253" i="9"/>
  <c r="BK206" i="9"/>
  <c r="J173" i="9"/>
  <c r="BK316" i="9"/>
  <c r="BK239" i="9"/>
  <c r="BK181" i="9"/>
  <c r="BK167" i="9"/>
  <c r="J300" i="9"/>
  <c r="BK249" i="9"/>
  <c r="J174" i="9"/>
  <c r="J330" i="9"/>
  <c r="BK301" i="9"/>
  <c r="BK273" i="9"/>
  <c r="J209" i="9"/>
  <c r="BK138" i="9"/>
  <c r="J172" i="9"/>
  <c r="J347" i="9"/>
  <c r="BK334" i="9"/>
  <c r="BK251" i="9"/>
  <c r="BK187" i="9"/>
  <c r="J1502" i="10"/>
  <c r="BK1376" i="10"/>
  <c r="J1347" i="10"/>
  <c r="J1275" i="10"/>
  <c r="J1226" i="10"/>
  <c r="J1154" i="10"/>
  <c r="BK1063" i="10"/>
  <c r="BK989" i="10"/>
  <c r="J845" i="10"/>
  <c r="BK753" i="10"/>
  <c r="J640" i="10"/>
  <c r="J602" i="10"/>
  <c r="J551" i="10"/>
  <c r="J450" i="10"/>
  <c r="J432" i="10"/>
  <c r="J392" i="10"/>
  <c r="J229" i="10"/>
  <c r="J165" i="10"/>
  <c r="BK1434" i="10"/>
  <c r="BK1347" i="10"/>
  <c r="J1297" i="10"/>
  <c r="BK1255" i="10"/>
  <c r="BK1193" i="10"/>
  <c r="BK1139" i="10"/>
  <c r="J1100" i="10"/>
  <c r="BK1068" i="10"/>
  <c r="J1033" i="10"/>
  <c r="BK1011" i="10"/>
  <c r="BK898" i="10"/>
  <c r="J814" i="10"/>
  <c r="BK782" i="10"/>
  <c r="BK682" i="10"/>
  <c r="J604" i="10"/>
  <c r="J506" i="10"/>
  <c r="J207" i="10"/>
  <c r="BK149" i="10"/>
  <c r="BK1438" i="10"/>
  <c r="BK1406" i="10"/>
  <c r="J1355" i="10"/>
  <c r="BK1295" i="10"/>
  <c r="BK1224" i="10"/>
  <c r="J1115" i="10"/>
  <c r="BK1082" i="10"/>
  <c r="BK1027" i="10"/>
  <c r="BK985" i="10"/>
  <c r="BK869" i="10"/>
  <c r="BK814" i="10"/>
  <c r="J748" i="10"/>
  <c r="BK684" i="10"/>
  <c r="BK622" i="10"/>
  <c r="J575" i="10"/>
  <c r="BK432" i="10"/>
  <c r="BK339" i="10"/>
  <c r="J287" i="10"/>
  <c r="J195" i="10"/>
  <c r="BK1469" i="10"/>
  <c r="BK1427" i="10"/>
  <c r="BK911" i="10"/>
  <c r="J834" i="10"/>
  <c r="J762" i="10"/>
  <c r="BK472" i="10"/>
  <c r="BK1440" i="10"/>
  <c r="BK1444" i="10"/>
  <c r="BK1412" i="10"/>
  <c r="J1344" i="10"/>
  <c r="J1272" i="10"/>
  <c r="J1217" i="10"/>
  <c r="J1149" i="10"/>
  <c r="J1094" i="10"/>
  <c r="J1015" i="10"/>
  <c r="J979" i="10"/>
  <c r="J914" i="10"/>
  <c r="BK821" i="10"/>
  <c r="BK760" i="10"/>
  <c r="BK710" i="10"/>
  <c r="J693" i="10"/>
  <c r="BK663" i="10"/>
  <c r="BK591" i="10"/>
  <c r="J525" i="10"/>
  <c r="BK408" i="10"/>
  <c r="BK353" i="10"/>
  <c r="J304" i="10"/>
  <c r="J248" i="10"/>
  <c r="BK183" i="10"/>
  <c r="BK1487" i="10"/>
  <c r="BK1401" i="10"/>
  <c r="J1361" i="10"/>
  <c r="BK1297" i="10"/>
  <c r="J1175" i="10"/>
  <c r="BK1136" i="10"/>
  <c r="BK1077" i="10"/>
  <c r="J1003" i="10"/>
  <c r="J906" i="10"/>
  <c r="BK738" i="10"/>
  <c r="J684" i="10"/>
  <c r="J667" i="10"/>
  <c r="J589" i="10"/>
  <c r="J457" i="10"/>
  <c r="BK429" i="10"/>
  <c r="J353" i="10"/>
  <c r="J266" i="10"/>
  <c r="BK199" i="10"/>
  <c r="J1398" i="10"/>
  <c r="J1244" i="10"/>
  <c r="BK1186" i="10"/>
  <c r="J1098" i="10"/>
  <c r="J1050" i="10"/>
  <c r="BK1007" i="10"/>
  <c r="J976" i="10"/>
  <c r="BK851" i="10"/>
  <c r="J287" i="11"/>
  <c r="J244" i="11"/>
  <c r="BK207" i="11"/>
  <c r="J161" i="11"/>
  <c r="BK340" i="11"/>
  <c r="BK281" i="11"/>
  <c r="BK242" i="11"/>
  <c r="BK186" i="11"/>
  <c r="J137" i="11"/>
  <c r="J291" i="11"/>
  <c r="BK240" i="11"/>
  <c r="BK182" i="11"/>
  <c r="J133" i="11"/>
  <c r="BK303" i="11"/>
  <c r="J230" i="11"/>
  <c r="BK171" i="11"/>
  <c r="J340" i="11"/>
  <c r="J315" i="11"/>
  <c r="J270" i="11"/>
  <c r="BK217" i="11"/>
  <c r="J151" i="11"/>
  <c r="J297" i="11"/>
  <c r="BK270" i="11"/>
  <c r="J184" i="11"/>
  <c r="BK147" i="11"/>
  <c r="J321" i="11"/>
  <c r="J268" i="11"/>
  <c r="P129" i="3" l="1"/>
  <c r="P128" i="3" s="1"/>
  <c r="AU98" i="1" s="1"/>
  <c r="T129" i="3"/>
  <c r="T128" i="3" s="1"/>
  <c r="R129" i="3"/>
  <c r="R128" i="3" s="1"/>
  <c r="R130" i="5"/>
  <c r="R129" i="5" s="1"/>
  <c r="R128" i="5" s="1"/>
  <c r="J36" i="2"/>
  <c r="R151" i="7"/>
  <c r="T139" i="8"/>
  <c r="T201" i="8"/>
  <c r="T131" i="9"/>
  <c r="T155" i="9"/>
  <c r="P197" i="9"/>
  <c r="T197" i="9"/>
  <c r="R262" i="9"/>
  <c r="R281" i="9"/>
  <c r="BK327" i="9"/>
  <c r="J327" i="9"/>
  <c r="J108" i="9" s="1"/>
  <c r="P148" i="10"/>
  <c r="T194" i="10"/>
  <c r="BK428" i="10"/>
  <c r="J428" i="10" s="1"/>
  <c r="J105" i="10"/>
  <c r="P647" i="10"/>
  <c r="P700" i="10"/>
  <c r="T755" i="10"/>
  <c r="P994" i="10"/>
  <c r="R994" i="10"/>
  <c r="BK1180" i="10"/>
  <c r="J1180" i="10" s="1"/>
  <c r="J117" i="10" s="1"/>
  <c r="BK1274" i="10"/>
  <c r="J1274" i="10"/>
  <c r="J119" i="10" s="1"/>
  <c r="P1312" i="10"/>
  <c r="R1380" i="10"/>
  <c r="BK132" i="11"/>
  <c r="P143" i="11"/>
  <c r="R150" i="11"/>
  <c r="T272" i="11"/>
  <c r="P344" i="11"/>
  <c r="BK140" i="12"/>
  <c r="J140" i="12" s="1"/>
  <c r="J101" i="12" s="1"/>
  <c r="T159" i="12"/>
  <c r="BK179" i="12"/>
  <c r="J179" i="12" s="1"/>
  <c r="J105" i="12"/>
  <c r="T190" i="12"/>
  <c r="P134" i="14"/>
  <c r="P133" i="14" s="1"/>
  <c r="R126" i="15"/>
  <c r="BK160" i="15"/>
  <c r="J160" i="15"/>
  <c r="J102" i="15" s="1"/>
  <c r="P137" i="16"/>
  <c r="P133" i="16" s="1"/>
  <c r="R144" i="16"/>
  <c r="BK163" i="16"/>
  <c r="J163" i="16"/>
  <c r="J105" i="16" s="1"/>
  <c r="R180" i="16"/>
  <c r="P215" i="16"/>
  <c r="R234" i="16"/>
  <c r="P151" i="7"/>
  <c r="R178" i="7"/>
  <c r="T129" i="8"/>
  <c r="T172" i="8"/>
  <c r="BK220" i="8"/>
  <c r="J220" i="8"/>
  <c r="J105" i="8" s="1"/>
  <c r="BK137" i="16"/>
  <c r="J137" i="16" s="1"/>
  <c r="J101" i="16"/>
  <c r="BK152" i="16"/>
  <c r="J152" i="16"/>
  <c r="J103" i="16" s="1"/>
  <c r="R163" i="16"/>
  <c r="P186" i="16"/>
  <c r="T234" i="16"/>
  <c r="BK151" i="17"/>
  <c r="J151" i="17"/>
  <c r="J100" i="17" s="1"/>
  <c r="T216" i="17"/>
  <c r="R253" i="17"/>
  <c r="P353" i="17"/>
  <c r="BK161" i="18"/>
  <c r="J161" i="18"/>
  <c r="J102" i="18" s="1"/>
  <c r="P201" i="8"/>
  <c r="P150" i="9"/>
  <c r="R150" i="9"/>
  <c r="BK179" i="9"/>
  <c r="J179" i="9"/>
  <c r="J102" i="9" s="1"/>
  <c r="BK220" i="9"/>
  <c r="J220" i="9" s="1"/>
  <c r="J104" i="9" s="1"/>
  <c r="P262" i="9"/>
  <c r="P281" i="9"/>
  <c r="P327" i="9"/>
  <c r="R148" i="10"/>
  <c r="P194" i="10"/>
  <c r="R270" i="10"/>
  <c r="BK359" i="10"/>
  <c r="J359" i="10"/>
  <c r="J104" i="10" s="1"/>
  <c r="T359" i="10"/>
  <c r="P621" i="10"/>
  <c r="T621" i="10"/>
  <c r="BK700" i="10"/>
  <c r="J700" i="10"/>
  <c r="J110" i="10" s="1"/>
  <c r="R755" i="10"/>
  <c r="BK994" i="10"/>
  <c r="J994" i="10"/>
  <c r="J114" i="10" s="1"/>
  <c r="T994" i="10"/>
  <c r="R1180" i="10"/>
  <c r="R1274" i="10"/>
  <c r="BK1346" i="10"/>
  <c r="J1346" i="10"/>
  <c r="J121" i="10" s="1"/>
  <c r="R1346" i="10"/>
  <c r="T1486" i="10"/>
  <c r="T1426" i="10"/>
  <c r="BK192" i="11"/>
  <c r="J192" i="11"/>
  <c r="J104" i="11" s="1"/>
  <c r="P272" i="11"/>
  <c r="R329" i="11"/>
  <c r="T130" i="12"/>
  <c r="R159" i="12"/>
  <c r="P179" i="12"/>
  <c r="R134" i="14"/>
  <c r="R133" i="14"/>
  <c r="R139" i="15"/>
  <c r="P153" i="15"/>
  <c r="P128" i="17"/>
  <c r="BK216" i="17"/>
  <c r="J216" i="17" s="1"/>
  <c r="J101" i="17" s="1"/>
  <c r="T292" i="17"/>
  <c r="R388" i="17"/>
  <c r="R161" i="18"/>
  <c r="BK130" i="4"/>
  <c r="J130" i="4" s="1"/>
  <c r="J102" i="4"/>
  <c r="P125" i="7"/>
  <c r="BK178" i="7"/>
  <c r="J178" i="7" s="1"/>
  <c r="J102" i="7" s="1"/>
  <c r="P139" i="8"/>
  <c r="BK201" i="8"/>
  <c r="R194" i="10"/>
  <c r="T428" i="10"/>
  <c r="T647" i="10"/>
  <c r="T700" i="10"/>
  <c r="R877" i="10"/>
  <c r="P1062" i="10"/>
  <c r="BK1145" i="10"/>
  <c r="J1145" i="10"/>
  <c r="J116" i="10" s="1"/>
  <c r="R1145" i="10"/>
  <c r="BK1261" i="10"/>
  <c r="J1261" i="10"/>
  <c r="J118" i="10" s="1"/>
  <c r="R1261" i="10"/>
  <c r="R1312" i="10"/>
  <c r="P1380" i="10"/>
  <c r="R1486" i="10"/>
  <c r="R1426" i="10"/>
  <c r="P132" i="11"/>
  <c r="P131" i="11"/>
  <c r="T150" i="11"/>
  <c r="R272" i="11"/>
  <c r="BK344" i="11"/>
  <c r="J344" i="11"/>
  <c r="J108" i="11" s="1"/>
  <c r="R130" i="12"/>
  <c r="P159" i="12"/>
  <c r="R190" i="12"/>
  <c r="P124" i="14"/>
  <c r="T126" i="15"/>
  <c r="P160" i="15"/>
  <c r="P152" i="16"/>
  <c r="P163" i="16"/>
  <c r="BK186" i="16"/>
  <c r="J186" i="16" s="1"/>
  <c r="J107" i="16"/>
  <c r="P234" i="16"/>
  <c r="T151" i="17"/>
  <c r="P292" i="17"/>
  <c r="BK388" i="17"/>
  <c r="J388" i="17" s="1"/>
  <c r="J105" i="17" s="1"/>
  <c r="P128" i="18"/>
  <c r="T161" i="18"/>
  <c r="BK212" i="18"/>
  <c r="J212" i="18"/>
  <c r="J105" i="18" s="1"/>
  <c r="P125" i="2"/>
  <c r="P124" i="2" s="1"/>
  <c r="AU97" i="1" s="1"/>
  <c r="T130" i="4"/>
  <c r="T129" i="4"/>
  <c r="T128" i="4" s="1"/>
  <c r="BK125" i="7"/>
  <c r="J125" i="7" s="1"/>
  <c r="J99" i="7" s="1"/>
  <c r="R125" i="7"/>
  <c r="P178" i="7"/>
  <c r="R129" i="8"/>
  <c r="R172" i="8"/>
  <c r="R220" i="8"/>
  <c r="P131" i="9"/>
  <c r="BK150" i="9"/>
  <c r="J150" i="9"/>
  <c r="J100" i="9" s="1"/>
  <c r="T150" i="9"/>
  <c r="T179" i="9"/>
  <c r="P220" i="9"/>
  <c r="T262" i="9"/>
  <c r="T307" i="9"/>
  <c r="BK148" i="10"/>
  <c r="J148" i="10"/>
  <c r="J100" i="10" s="1"/>
  <c r="BK270" i="10"/>
  <c r="J270" i="10" s="1"/>
  <c r="J103" i="10"/>
  <c r="R428" i="10"/>
  <c r="BK647" i="10"/>
  <c r="J647" i="10" s="1"/>
  <c r="J109" i="10" s="1"/>
  <c r="P755" i="10"/>
  <c r="BK877" i="10"/>
  <c r="J877" i="10" s="1"/>
  <c r="J113" i="10" s="1"/>
  <c r="T1062" i="10"/>
  <c r="P1145" i="10"/>
  <c r="T1145" i="10"/>
  <c r="P1261" i="10"/>
  <c r="T1261" i="10"/>
  <c r="T1312" i="10"/>
  <c r="T1346" i="10"/>
  <c r="BK1486" i="10"/>
  <c r="J1486" i="10" s="1"/>
  <c r="J124" i="10"/>
  <c r="R132" i="11"/>
  <c r="R131" i="11"/>
  <c r="T143" i="11"/>
  <c r="T192" i="11"/>
  <c r="T265" i="11"/>
  <c r="T329" i="11"/>
  <c r="R140" i="12"/>
  <c r="BK190" i="12"/>
  <c r="J190" i="12" s="1"/>
  <c r="J106" i="12" s="1"/>
  <c r="T134" i="14"/>
  <c r="T133" i="14"/>
  <c r="BK126" i="15"/>
  <c r="J126" i="15"/>
  <c r="J99" i="15" s="1"/>
  <c r="R160" i="15"/>
  <c r="T137" i="16"/>
  <c r="T133" i="16"/>
  <c r="T132" i="16" s="1"/>
  <c r="P144" i="16"/>
  <c r="T152" i="16"/>
  <c r="P180" i="16"/>
  <c r="T180" i="16"/>
  <c r="BK215" i="16"/>
  <c r="J215" i="16" s="1"/>
  <c r="J108" i="16"/>
  <c r="T215" i="16"/>
  <c r="P225" i="16"/>
  <c r="T225" i="16"/>
  <c r="P151" i="17"/>
  <c r="BK253" i="17"/>
  <c r="J253" i="17"/>
  <c r="J102" i="17" s="1"/>
  <c r="T253" i="17"/>
  <c r="R353" i="17"/>
  <c r="P201" i="18"/>
  <c r="BK125" i="2"/>
  <c r="J125" i="2"/>
  <c r="J99" i="2" s="1"/>
  <c r="T151" i="7"/>
  <c r="BK139" i="8"/>
  <c r="J139" i="8"/>
  <c r="J102" i="8" s="1"/>
  <c r="T220" i="8"/>
  <c r="R131" i="9"/>
  <c r="R155" i="9"/>
  <c r="P179" i="9"/>
  <c r="T220" i="9"/>
  <c r="BK307" i="9"/>
  <c r="J307" i="9"/>
  <c r="J107" i="9" s="1"/>
  <c r="T327" i="9"/>
  <c r="T148" i="10"/>
  <c r="P270" i="10"/>
  <c r="P428" i="10"/>
  <c r="R647" i="10"/>
  <c r="R700" i="10"/>
  <c r="P877" i="10"/>
  <c r="R1062" i="10"/>
  <c r="T1180" i="10"/>
  <c r="T1274" i="10"/>
  <c r="P1346" i="10"/>
  <c r="T1380" i="10"/>
  <c r="BK143" i="11"/>
  <c r="R143" i="11"/>
  <c r="P192" i="11"/>
  <c r="BK265" i="11"/>
  <c r="J265" i="11"/>
  <c r="J105" i="11" s="1"/>
  <c r="P265" i="11"/>
  <c r="BK329" i="11"/>
  <c r="J329" i="11"/>
  <c r="J107" i="11" s="1"/>
  <c r="T344" i="11"/>
  <c r="P130" i="12"/>
  <c r="BK159" i="12"/>
  <c r="J159" i="12" s="1"/>
  <c r="J102" i="12"/>
  <c r="P190" i="12"/>
  <c r="BK124" i="14"/>
  <c r="J124" i="14" s="1"/>
  <c r="J99" i="14" s="1"/>
  <c r="T124" i="14"/>
  <c r="P139" i="15"/>
  <c r="BK153" i="15"/>
  <c r="J153" i="15"/>
  <c r="J101" i="15" s="1"/>
  <c r="T153" i="15"/>
  <c r="BK144" i="16"/>
  <c r="J144" i="16"/>
  <c r="J102" i="16" s="1"/>
  <c r="R152" i="16"/>
  <c r="BK180" i="16"/>
  <c r="J180" i="16"/>
  <c r="J106" i="16" s="1"/>
  <c r="R186" i="16"/>
  <c r="BK234" i="16"/>
  <c r="J234" i="16"/>
  <c r="J110" i="16" s="1"/>
  <c r="R151" i="17"/>
  <c r="BK292" i="17"/>
  <c r="J292" i="17"/>
  <c r="J103" i="17" s="1"/>
  <c r="T353" i="17"/>
  <c r="R128" i="18"/>
  <c r="BK201" i="18"/>
  <c r="J201" i="18" s="1"/>
  <c r="J103" i="18" s="1"/>
  <c r="P212" i="18"/>
  <c r="T125" i="2"/>
  <c r="T124" i="2" s="1"/>
  <c r="R130" i="4"/>
  <c r="R129" i="4" s="1"/>
  <c r="R128" i="4" s="1"/>
  <c r="BK151" i="7"/>
  <c r="T178" i="7"/>
  <c r="P129" i="8"/>
  <c r="P172" i="8"/>
  <c r="P220" i="8"/>
  <c r="BK131" i="9"/>
  <c r="BK155" i="9"/>
  <c r="J155" i="9" s="1"/>
  <c r="J101" i="9" s="1"/>
  <c r="BK197" i="9"/>
  <c r="J197" i="9"/>
  <c r="J103" i="9" s="1"/>
  <c r="R197" i="9"/>
  <c r="BK262" i="9"/>
  <c r="J262" i="9"/>
  <c r="J105" i="9" s="1"/>
  <c r="T281" i="9"/>
  <c r="R327" i="9"/>
  <c r="T132" i="11"/>
  <c r="T131" i="11" s="1"/>
  <c r="P150" i="11"/>
  <c r="BK272" i="11"/>
  <c r="J272" i="11"/>
  <c r="J106" i="11" s="1"/>
  <c r="BK130" i="12"/>
  <c r="P140" i="12"/>
  <c r="T179" i="12"/>
  <c r="BK134" i="14"/>
  <c r="BK133" i="14"/>
  <c r="J133" i="14" s="1"/>
  <c r="J100" i="14" s="1"/>
  <c r="BK139" i="15"/>
  <c r="J139" i="15"/>
  <c r="J100" i="15" s="1"/>
  <c r="T139" i="15"/>
  <c r="R153" i="15"/>
  <c r="R137" i="16"/>
  <c r="R133" i="16" s="1"/>
  <c r="T144" i="16"/>
  <c r="T163" i="16"/>
  <c r="T162" i="16"/>
  <c r="T186" i="16"/>
  <c r="R215" i="16"/>
  <c r="BK225" i="16"/>
  <c r="J225" i="16"/>
  <c r="J109" i="16" s="1"/>
  <c r="R225" i="16"/>
  <c r="T128" i="17"/>
  <c r="R216" i="17"/>
  <c r="P253" i="17"/>
  <c r="BK353" i="17"/>
  <c r="J353" i="17" s="1"/>
  <c r="J104" i="17" s="1"/>
  <c r="T388" i="17"/>
  <c r="T128" i="18"/>
  <c r="R201" i="18"/>
  <c r="R212" i="18"/>
  <c r="R125" i="2"/>
  <c r="R124" i="2"/>
  <c r="P130" i="4"/>
  <c r="P129" i="4"/>
  <c r="P128" i="4" s="1"/>
  <c r="AU99" i="1"/>
  <c r="T125" i="7"/>
  <c r="BK129" i="8"/>
  <c r="J129" i="8" s="1"/>
  <c r="J100" i="8" s="1"/>
  <c r="BK172" i="8"/>
  <c r="J172" i="8"/>
  <c r="J103" i="8" s="1"/>
  <c r="R201" i="8"/>
  <c r="P155" i="9"/>
  <c r="R179" i="9"/>
  <c r="R220" i="9"/>
  <c r="BK281" i="9"/>
  <c r="J281" i="9" s="1"/>
  <c r="J106" i="9" s="1"/>
  <c r="P307" i="9"/>
  <c r="R307" i="9"/>
  <c r="BK194" i="10"/>
  <c r="J194" i="10"/>
  <c r="J102" i="10" s="1"/>
  <c r="T270" i="10"/>
  <c r="P359" i="10"/>
  <c r="R359" i="10"/>
  <c r="BK621" i="10"/>
  <c r="J621" i="10"/>
  <c r="J106" i="10" s="1"/>
  <c r="R621" i="10"/>
  <c r="BK755" i="10"/>
  <c r="J755" i="10"/>
  <c r="J112" i="10" s="1"/>
  <c r="T877" i="10"/>
  <c r="BK1062" i="10"/>
  <c r="J1062" i="10"/>
  <c r="J115" i="10" s="1"/>
  <c r="P1180" i="10"/>
  <c r="P1274" i="10"/>
  <c r="BK1312" i="10"/>
  <c r="J1312" i="10" s="1"/>
  <c r="J120" i="10"/>
  <c r="BK1380" i="10"/>
  <c r="J1380" i="10"/>
  <c r="J122" i="10" s="1"/>
  <c r="P1486" i="10"/>
  <c r="P1426" i="10" s="1"/>
  <c r="BK150" i="11"/>
  <c r="R192" i="11"/>
  <c r="R265" i="11"/>
  <c r="P329" i="11"/>
  <c r="R344" i="11"/>
  <c r="T140" i="12"/>
  <c r="R179" i="12"/>
  <c r="R124" i="14"/>
  <c r="P126" i="15"/>
  <c r="P125" i="15"/>
  <c r="AU112" i="1" s="1"/>
  <c r="T160" i="15"/>
  <c r="BK128" i="17"/>
  <c r="R128" i="17"/>
  <c r="P216" i="17"/>
  <c r="R292" i="17"/>
  <c r="P388" i="17"/>
  <c r="BK128" i="18"/>
  <c r="P161" i="18"/>
  <c r="T201" i="18"/>
  <c r="T212" i="18"/>
  <c r="BK162" i="6"/>
  <c r="J162" i="6"/>
  <c r="J103" i="6" s="1"/>
  <c r="BK1426" i="10"/>
  <c r="J1426" i="10" s="1"/>
  <c r="J123" i="10"/>
  <c r="BK132" i="3"/>
  <c r="J132" i="3"/>
  <c r="J102" i="3" s="1"/>
  <c r="BK174" i="4"/>
  <c r="BK160" i="5"/>
  <c r="J160" i="5"/>
  <c r="J104" i="5" s="1"/>
  <c r="BK182" i="10"/>
  <c r="BK176" i="12"/>
  <c r="J176" i="12"/>
  <c r="J104" i="12" s="1"/>
  <c r="BK208" i="18"/>
  <c r="J208" i="18" s="1"/>
  <c r="J104" i="18"/>
  <c r="BK253" i="2"/>
  <c r="J253" i="2"/>
  <c r="J102" i="2" s="1"/>
  <c r="BK173" i="12"/>
  <c r="J173" i="12" s="1"/>
  <c r="J103" i="12"/>
  <c r="BK153" i="18"/>
  <c r="J153" i="18"/>
  <c r="J100" i="18" s="1"/>
  <c r="BK158" i="2"/>
  <c r="BK140" i="3"/>
  <c r="J140" i="3"/>
  <c r="J104" i="3" s="1"/>
  <c r="BK752" i="10"/>
  <c r="J752" i="10" s="1"/>
  <c r="J111" i="10"/>
  <c r="BK120" i="13"/>
  <c r="J120" i="13"/>
  <c r="J98" i="13" s="1"/>
  <c r="BK157" i="18"/>
  <c r="J157" i="18" s="1"/>
  <c r="J101" i="18"/>
  <c r="BK185" i="15"/>
  <c r="J185" i="15"/>
  <c r="J103" i="15" s="1"/>
  <c r="BK134" i="16"/>
  <c r="BK133" i="16" s="1"/>
  <c r="BK135" i="3"/>
  <c r="J135" i="3" s="1"/>
  <c r="J103" i="3" s="1"/>
  <c r="BK130" i="5"/>
  <c r="J130" i="5"/>
  <c r="J102" i="5" s="1"/>
  <c r="BK129" i="6"/>
  <c r="J129" i="6" s="1"/>
  <c r="J102" i="6" s="1"/>
  <c r="BK643" i="10"/>
  <c r="J643" i="10"/>
  <c r="J107" i="10" s="1"/>
  <c r="F94" i="18"/>
  <c r="BE151" i="18"/>
  <c r="BE158" i="18"/>
  <c r="BE164" i="18"/>
  <c r="BE187" i="18"/>
  <c r="BE189" i="18"/>
  <c r="BE195" i="18"/>
  <c r="BE206" i="18"/>
  <c r="BE221" i="18"/>
  <c r="BE225" i="18"/>
  <c r="BE227" i="18"/>
  <c r="J128" i="17"/>
  <c r="J99" i="17"/>
  <c r="J91" i="18"/>
  <c r="BE129" i="18"/>
  <c r="BE144" i="18"/>
  <c r="BE147" i="18"/>
  <c r="BE154" i="18"/>
  <c r="BE162" i="18"/>
  <c r="BE178" i="18"/>
  <c r="BE193" i="18"/>
  <c r="BE209" i="18"/>
  <c r="BE223" i="18"/>
  <c r="E85" i="18"/>
  <c r="BE149" i="18"/>
  <c r="BE166" i="18"/>
  <c r="BE191" i="18"/>
  <c r="BE202" i="18"/>
  <c r="BE132" i="18"/>
  <c r="BE135" i="18"/>
  <c r="BE138" i="18"/>
  <c r="BE141" i="18"/>
  <c r="BE168" i="18"/>
  <c r="BE170" i="18"/>
  <c r="BE176" i="18"/>
  <c r="BE184" i="18"/>
  <c r="BE217" i="18"/>
  <c r="BE172" i="18"/>
  <c r="BE174" i="18"/>
  <c r="BE181" i="18"/>
  <c r="BE213" i="18"/>
  <c r="BE215" i="18"/>
  <c r="BE197" i="18"/>
  <c r="BE199" i="18"/>
  <c r="BE204" i="18"/>
  <c r="BE219" i="18"/>
  <c r="J134" i="16"/>
  <c r="J100" i="16" s="1"/>
  <c r="BK162" i="16"/>
  <c r="J162" i="16" s="1"/>
  <c r="J104" i="16"/>
  <c r="E85" i="17"/>
  <c r="BE137" i="17"/>
  <c r="BE172" i="17"/>
  <c r="BE174" i="17"/>
  <c r="BE178" i="17"/>
  <c r="BE180" i="17"/>
  <c r="BE182" i="17"/>
  <c r="BE184" i="17"/>
  <c r="BE186" i="17"/>
  <c r="BE194" i="17"/>
  <c r="BE210" i="17"/>
  <c r="BE221" i="17"/>
  <c r="BE233" i="17"/>
  <c r="BE262" i="17"/>
  <c r="BE268" i="17"/>
  <c r="BE278" i="17"/>
  <c r="BE280" i="17"/>
  <c r="BE282" i="17"/>
  <c r="BE284" i="17"/>
  <c r="BE286" i="17"/>
  <c r="BE295" i="17"/>
  <c r="BE301" i="17"/>
  <c r="BE319" i="17"/>
  <c r="BE345" i="17"/>
  <c r="BE368" i="17"/>
  <c r="BE389" i="17"/>
  <c r="BE405" i="17"/>
  <c r="BE407" i="17"/>
  <c r="BE409" i="17"/>
  <c r="BE411" i="17"/>
  <c r="BE139" i="17"/>
  <c r="BE162" i="17"/>
  <c r="BE170" i="17"/>
  <c r="BE229" i="17"/>
  <c r="BE231" i="17"/>
  <c r="BE247" i="17"/>
  <c r="BE249" i="17"/>
  <c r="BE256" i="17"/>
  <c r="BE364" i="17"/>
  <c r="BE393" i="17"/>
  <c r="F94" i="17"/>
  <c r="J121" i="17"/>
  <c r="BE133" i="17"/>
  <c r="BE135" i="17"/>
  <c r="BE141" i="17"/>
  <c r="BE160" i="17"/>
  <c r="BE168" i="17"/>
  <c r="BE188" i="17"/>
  <c r="BE190" i="17"/>
  <c r="BE192" i="17"/>
  <c r="BE196" i="17"/>
  <c r="BE227" i="17"/>
  <c r="BE245" i="17"/>
  <c r="BE264" i="17"/>
  <c r="BE270" i="17"/>
  <c r="BE274" i="17"/>
  <c r="BE297" i="17"/>
  <c r="BE299" i="17"/>
  <c r="BE317" i="17"/>
  <c r="BE329" i="17"/>
  <c r="BE335" i="17"/>
  <c r="BE341" i="17"/>
  <c r="BE354" i="17"/>
  <c r="BE376" i="17"/>
  <c r="BE380" i="17"/>
  <c r="BE333" i="17"/>
  <c r="BE384" i="17"/>
  <c r="J133" i="16"/>
  <c r="J99" i="16" s="1"/>
  <c r="BE143" i="17"/>
  <c r="BE164" i="17"/>
  <c r="BE166" i="17"/>
  <c r="BE206" i="17"/>
  <c r="BE208" i="17"/>
  <c r="BE212" i="17"/>
  <c r="BE214" i="17"/>
  <c r="BE217" i="17"/>
  <c r="BE225" i="17"/>
  <c r="BE235" i="17"/>
  <c r="BE237" i="17"/>
  <c r="BE260" i="17"/>
  <c r="BE272" i="17"/>
  <c r="BE288" i="17"/>
  <c r="BE303" i="17"/>
  <c r="BE305" i="17"/>
  <c r="BE309" i="17"/>
  <c r="BE313" i="17"/>
  <c r="BE323" i="17"/>
  <c r="BE325" i="17"/>
  <c r="BE327" i="17"/>
  <c r="BE343" i="17"/>
  <c r="BE349" i="17"/>
  <c r="BE351" i="17"/>
  <c r="BE358" i="17"/>
  <c r="BE360" i="17"/>
  <c r="BE362" i="17"/>
  <c r="BE391" i="17"/>
  <c r="BE397" i="17"/>
  <c r="BE129" i="17"/>
  <c r="BE131" i="17"/>
  <c r="BE149" i="17"/>
  <c r="BE152" i="17"/>
  <c r="BE154" i="17"/>
  <c r="BE156" i="17"/>
  <c r="BE204" i="17"/>
  <c r="BE239" i="17"/>
  <c r="BE241" i="17"/>
  <c r="BE266" i="17"/>
  <c r="BE293" i="17"/>
  <c r="BE307" i="17"/>
  <c r="BE331" i="17"/>
  <c r="BE337" i="17"/>
  <c r="BE347" i="17"/>
  <c r="BE366" i="17"/>
  <c r="BE370" i="17"/>
  <c r="BE399" i="17"/>
  <c r="BE401" i="17"/>
  <c r="BE198" i="17"/>
  <c r="BE200" i="17"/>
  <c r="BE202" i="17"/>
  <c r="BE219" i="17"/>
  <c r="BE243" i="17"/>
  <c r="BE251" i="17"/>
  <c r="BE276" i="17"/>
  <c r="BE315" i="17"/>
  <c r="BE378" i="17"/>
  <c r="BE403" i="17"/>
  <c r="BE145" i="17"/>
  <c r="BE147" i="17"/>
  <c r="BE158" i="17"/>
  <c r="BE176" i="17"/>
  <c r="BE223" i="17"/>
  <c r="BE254" i="17"/>
  <c r="BE258" i="17"/>
  <c r="BE290" i="17"/>
  <c r="BE311" i="17"/>
  <c r="BE321" i="17"/>
  <c r="BE339" i="17"/>
  <c r="BE356" i="17"/>
  <c r="BE372" i="17"/>
  <c r="BE374" i="17"/>
  <c r="BE382" i="17"/>
  <c r="BE386" i="17"/>
  <c r="BE395" i="17"/>
  <c r="BK125" i="15"/>
  <c r="J125" i="15"/>
  <c r="J98" i="15" s="1"/>
  <c r="BE160" i="16"/>
  <c r="BE187" i="16"/>
  <c r="BE202" i="16"/>
  <c r="BE205" i="16"/>
  <c r="BE250" i="16"/>
  <c r="E120" i="16"/>
  <c r="BE135" i="16"/>
  <c r="BE141" i="16"/>
  <c r="BE149" i="16"/>
  <c r="BE157" i="16"/>
  <c r="BE178" i="16"/>
  <c r="BE181" i="16"/>
  <c r="BE199" i="16"/>
  <c r="BE209" i="16"/>
  <c r="BE219" i="16"/>
  <c r="BE245" i="16"/>
  <c r="BE253" i="16"/>
  <c r="BE260" i="16"/>
  <c r="BE273" i="16"/>
  <c r="F94" i="16"/>
  <c r="J126" i="16"/>
  <c r="BE138" i="16"/>
  <c r="BE153" i="16"/>
  <c r="BE190" i="16"/>
  <c r="BE216" i="16"/>
  <c r="BE226" i="16"/>
  <c r="BE235" i="16"/>
  <c r="BE240" i="16"/>
  <c r="BE168" i="16"/>
  <c r="BE171" i="16"/>
  <c r="BE175" i="16"/>
  <c r="BE193" i="16"/>
  <c r="BE255" i="16"/>
  <c r="BE276" i="16"/>
  <c r="BE145" i="16"/>
  <c r="BE155" i="16"/>
  <c r="BE184" i="16"/>
  <c r="BE263" i="16"/>
  <c r="BE281" i="16"/>
  <c r="BE284" i="16"/>
  <c r="BE164" i="16"/>
  <c r="BE213" i="16"/>
  <c r="BE222" i="16"/>
  <c r="BE228" i="16"/>
  <c r="BE230" i="16"/>
  <c r="BE268" i="16"/>
  <c r="BE145" i="15"/>
  <c r="BE151" i="15"/>
  <c r="BE158" i="15"/>
  <c r="BE169" i="15"/>
  <c r="BE177" i="15"/>
  <c r="BE186" i="15"/>
  <c r="BK123" i="14"/>
  <c r="J123" i="14" s="1"/>
  <c r="J32" i="14" s="1"/>
  <c r="J134" i="14"/>
  <c r="J101" i="14" s="1"/>
  <c r="F94" i="15"/>
  <c r="BE181" i="15"/>
  <c r="J91" i="15"/>
  <c r="BE142" i="15"/>
  <c r="BE154" i="15"/>
  <c r="BE161" i="15"/>
  <c r="BE171" i="15"/>
  <c r="BE173" i="15"/>
  <c r="BE140" i="15"/>
  <c r="BE163" i="15"/>
  <c r="BE175" i="15"/>
  <c r="BE183" i="15"/>
  <c r="BE127" i="15"/>
  <c r="BE148" i="15"/>
  <c r="BE165" i="15"/>
  <c r="E85" i="15"/>
  <c r="BE156" i="15"/>
  <c r="BE179" i="15"/>
  <c r="BE130" i="15"/>
  <c r="BE133" i="15"/>
  <c r="BE136" i="15"/>
  <c r="BE167" i="15"/>
  <c r="J91" i="14"/>
  <c r="BE125" i="14"/>
  <c r="BE127" i="14"/>
  <c r="BE139" i="14"/>
  <c r="F94" i="14"/>
  <c r="BE135" i="14"/>
  <c r="BE141" i="14"/>
  <c r="BE147" i="14"/>
  <c r="BE149" i="14"/>
  <c r="BE163" i="14"/>
  <c r="BE165" i="14"/>
  <c r="BE168" i="14"/>
  <c r="BE170" i="14"/>
  <c r="E85" i="14"/>
  <c r="BE131" i="14"/>
  <c r="BE143" i="14"/>
  <c r="BE145" i="14"/>
  <c r="BE146" i="14"/>
  <c r="BE129" i="14"/>
  <c r="BE137" i="14"/>
  <c r="BE155" i="14"/>
  <c r="BE157" i="14"/>
  <c r="BE161" i="14"/>
  <c r="BE172" i="14"/>
  <c r="BE151" i="14"/>
  <c r="BE153" i="14"/>
  <c r="BE159" i="14"/>
  <c r="BE142" i="14"/>
  <c r="F94" i="13"/>
  <c r="J91" i="13"/>
  <c r="E85" i="13"/>
  <c r="BE121" i="13"/>
  <c r="J150" i="11"/>
  <c r="J103" i="11" s="1"/>
  <c r="BE136" i="12"/>
  <c r="BE145" i="12"/>
  <c r="BE147" i="12"/>
  <c r="BE153" i="12"/>
  <c r="BE163" i="12"/>
  <c r="BE188" i="12"/>
  <c r="J91" i="12"/>
  <c r="BE155" i="12"/>
  <c r="BE167" i="12"/>
  <c r="BE171" i="12"/>
  <c r="BE193" i="12"/>
  <c r="E85" i="12"/>
  <c r="BE141" i="12"/>
  <c r="BE157" i="12"/>
  <c r="BE174" i="12"/>
  <c r="BE184" i="12"/>
  <c r="BE195" i="12"/>
  <c r="BE131" i="12"/>
  <c r="BE151" i="12"/>
  <c r="BE160" i="12"/>
  <c r="BE177" i="12"/>
  <c r="BE182" i="12"/>
  <c r="BE186" i="12"/>
  <c r="F94" i="12"/>
  <c r="BE134" i="12"/>
  <c r="BE138" i="12"/>
  <c r="BE143" i="12"/>
  <c r="BE149" i="12"/>
  <c r="BE165" i="12"/>
  <c r="BE169" i="12"/>
  <c r="BE180" i="12"/>
  <c r="BE191" i="12"/>
  <c r="BE151" i="11"/>
  <c r="BE155" i="11"/>
  <c r="BE163" i="11"/>
  <c r="BE167" i="11"/>
  <c r="BE175" i="11"/>
  <c r="BE177" i="11"/>
  <c r="BE179" i="11"/>
  <c r="BE244" i="11"/>
  <c r="BE281" i="11"/>
  <c r="BE291" i="11"/>
  <c r="BE293" i="11"/>
  <c r="BE295" i="11"/>
  <c r="BE301" i="11"/>
  <c r="BE305" i="11"/>
  <c r="BE307" i="11"/>
  <c r="BE317" i="11"/>
  <c r="BE325" i="11"/>
  <c r="BE340" i="11"/>
  <c r="BE345" i="11"/>
  <c r="F127" i="11"/>
  <c r="BE144" i="11"/>
  <c r="BE157" i="11"/>
  <c r="BE186" i="11"/>
  <c r="BE188" i="11"/>
  <c r="BE193" i="11"/>
  <c r="BE207" i="11"/>
  <c r="BE212" i="11"/>
  <c r="BE217" i="11"/>
  <c r="BE226" i="11"/>
  <c r="BE261" i="11"/>
  <c r="BE287" i="11"/>
  <c r="BE289" i="11"/>
  <c r="BE303" i="11"/>
  <c r="BE330" i="11"/>
  <c r="BE336" i="11"/>
  <c r="BE338" i="11"/>
  <c r="E85" i="11"/>
  <c r="BE135" i="11"/>
  <c r="BE137" i="11"/>
  <c r="BE140" i="11"/>
  <c r="BE171" i="11"/>
  <c r="BE184" i="11"/>
  <c r="BE195" i="11"/>
  <c r="BE234" i="11"/>
  <c r="BE236" i="11"/>
  <c r="BE238" i="11"/>
  <c r="BE240" i="11"/>
  <c r="BE242" i="11"/>
  <c r="BE257" i="11"/>
  <c r="BE283" i="11"/>
  <c r="BE285" i="11"/>
  <c r="BE309" i="11"/>
  <c r="BE313" i="11"/>
  <c r="BE327" i="11"/>
  <c r="BE342" i="11"/>
  <c r="BE153" i="11"/>
  <c r="BE169" i="11"/>
  <c r="BE182" i="11"/>
  <c r="BE201" i="11"/>
  <c r="BE220" i="11"/>
  <c r="BE228" i="11"/>
  <c r="BE246" i="11"/>
  <c r="BE250" i="11"/>
  <c r="BE252" i="11"/>
  <c r="BE254" i="11"/>
  <c r="BE263" i="11"/>
  <c r="BE275" i="11"/>
  <c r="BE147" i="11"/>
  <c r="BE159" i="11"/>
  <c r="BE161" i="11"/>
  <c r="BE199" i="11"/>
  <c r="BE222" i="11"/>
  <c r="BE232" i="11"/>
  <c r="BE248" i="11"/>
  <c r="BE259" i="11"/>
  <c r="BE266" i="11"/>
  <c r="BE277" i="11"/>
  <c r="BE315" i="11"/>
  <c r="BE321" i="11"/>
  <c r="BE133" i="11"/>
  <c r="BE165" i="11"/>
  <c r="BE197" i="11"/>
  <c r="BE230" i="11"/>
  <c r="BE268" i="11"/>
  <c r="BE270" i="11"/>
  <c r="BE273" i="11"/>
  <c r="BE279" i="11"/>
  <c r="BE299" i="11"/>
  <c r="BE323" i="11"/>
  <c r="BE332" i="11"/>
  <c r="BE334" i="11"/>
  <c r="BE350" i="11"/>
  <c r="J91" i="11"/>
  <c r="BE173" i="11"/>
  <c r="BE224" i="11"/>
  <c r="BE297" i="11"/>
  <c r="BE311" i="11"/>
  <c r="BE319" i="11"/>
  <c r="BE856" i="10"/>
  <c r="BE887" i="10"/>
  <c r="BE902" i="10"/>
  <c r="BE967" i="10"/>
  <c r="BE987" i="10"/>
  <c r="BE1023" i="10"/>
  <c r="BE1027" i="10"/>
  <c r="BE1056" i="10"/>
  <c r="BE1082" i="10"/>
  <c r="BE1107" i="10"/>
  <c r="BE1160" i="10"/>
  <c r="BE1184" i="10"/>
  <c r="BE1198" i="10"/>
  <c r="BE1226" i="10"/>
  <c r="BE1267" i="10"/>
  <c r="BE1278" i="10"/>
  <c r="BE1310" i="10"/>
  <c r="BE1315" i="10"/>
  <c r="BE1334" i="10"/>
  <c r="BE1355" i="10"/>
  <c r="BE1364" i="10"/>
  <c r="BE173" i="10"/>
  <c r="BE183" i="10"/>
  <c r="BE220" i="10"/>
  <c r="BE224" i="10"/>
  <c r="BE271" i="10"/>
  <c r="BE298" i="10"/>
  <c r="BE309" i="10"/>
  <c r="BE339" i="10"/>
  <c r="BE400" i="10"/>
  <c r="BE411" i="10"/>
  <c r="BE423" i="10"/>
  <c r="BE435" i="10"/>
  <c r="BE506" i="10"/>
  <c r="BE543" i="10"/>
  <c r="BE582" i="10"/>
  <c r="BE595" i="10"/>
  <c r="BE597" i="10"/>
  <c r="BE611" i="10"/>
  <c r="BE619" i="10"/>
  <c r="BE637" i="10"/>
  <c r="BE644" i="10"/>
  <c r="BE653" i="10"/>
  <c r="BE660" i="10"/>
  <c r="BE676" i="10"/>
  <c r="BE701" i="10"/>
  <c r="BE710" i="10"/>
  <c r="BE736" i="10"/>
  <c r="BE750" i="10"/>
  <c r="BE799" i="10"/>
  <c r="BE823" i="10"/>
  <c r="BE839" i="10"/>
  <c r="BE914" i="10"/>
  <c r="BE971" i="10"/>
  <c r="BE974" i="10"/>
  <c r="BE976" i="10"/>
  <c r="BE979" i="10"/>
  <c r="BE992" i="10"/>
  <c r="BE1001" i="10"/>
  <c r="BE1005" i="10"/>
  <c r="BE1009" i="10"/>
  <c r="BE1019" i="10"/>
  <c r="BE1021" i="10"/>
  <c r="BE1039" i="10"/>
  <c r="BE1045" i="10"/>
  <c r="BE1058" i="10"/>
  <c r="BE1060" i="10"/>
  <c r="BE1094" i="10"/>
  <c r="BE1098" i="10"/>
  <c r="BE1100" i="10"/>
  <c r="BE1115" i="10"/>
  <c r="BE1120" i="10"/>
  <c r="BE1130" i="10"/>
  <c r="BE1167" i="10"/>
  <c r="BE1186" i="10"/>
  <c r="BE1190" i="10"/>
  <c r="BE1203" i="10"/>
  <c r="BE1228" i="10"/>
  <c r="BE1235" i="10"/>
  <c r="BE1237" i="10"/>
  <c r="BE1255" i="10"/>
  <c r="BE1258" i="10"/>
  <c r="BE1272" i="10"/>
  <c r="BE1280" i="10"/>
  <c r="BE1282" i="10"/>
  <c r="BE1303" i="10"/>
  <c r="BE1306" i="10"/>
  <c r="BE1325" i="10"/>
  <c r="BE1328" i="10"/>
  <c r="BE1367" i="10"/>
  <c r="BE1371" i="10"/>
  <c r="BE1387" i="10"/>
  <c r="BE1393" i="10"/>
  <c r="BE1404" i="10"/>
  <c r="BE1417" i="10"/>
  <c r="BE1420" i="10"/>
  <c r="BE1422" i="10"/>
  <c r="BE1432" i="10"/>
  <c r="BE1453" i="10"/>
  <c r="BE1461" i="10"/>
  <c r="BE1478" i="10"/>
  <c r="BE1490" i="10"/>
  <c r="E85" i="10"/>
  <c r="F94" i="10"/>
  <c r="BE149" i="10"/>
  <c r="BE176" i="10"/>
  <c r="BE195" i="10"/>
  <c r="BE222" i="10"/>
  <c r="BE231" i="10"/>
  <c r="BE243" i="10"/>
  <c r="BE313" i="10"/>
  <c r="BE350" i="10"/>
  <c r="BE356" i="10"/>
  <c r="BE395" i="10"/>
  <c r="BE437" i="10"/>
  <c r="BE442" i="10"/>
  <c r="BE450" i="10"/>
  <c r="BE452" i="10"/>
  <c r="BE551" i="10"/>
  <c r="BE563" i="10"/>
  <c r="BE565" i="10"/>
  <c r="BE599" i="10"/>
  <c r="BE631" i="10"/>
  <c r="BE648" i="10"/>
  <c r="BE656" i="10"/>
  <c r="BE670" i="10"/>
  <c r="BE687" i="10"/>
  <c r="BE690" i="10"/>
  <c r="BE693" i="10"/>
  <c r="BE713" i="10"/>
  <c r="BE719" i="10"/>
  <c r="BE748" i="10"/>
  <c r="BE753" i="10"/>
  <c r="BE762" i="10"/>
  <c r="BE764" i="10"/>
  <c r="BE818" i="10"/>
  <c r="BE832" i="10"/>
  <c r="BE851" i="10"/>
  <c r="BE853" i="10"/>
  <c r="BE869" i="10"/>
  <c r="BE917" i="10"/>
  <c r="BE946" i="10"/>
  <c r="BE956" i="10"/>
  <c r="BE989" i="10"/>
  <c r="BE1003" i="10"/>
  <c r="BE1013" i="10"/>
  <c r="BE1017" i="10"/>
  <c r="BE1030" i="10"/>
  <c r="BE1065" i="10"/>
  <c r="BE1074" i="10"/>
  <c r="BE1077" i="10"/>
  <c r="BE1102" i="10"/>
  <c r="BE1105" i="10"/>
  <c r="BE1122" i="10"/>
  <c r="BE1125" i="10"/>
  <c r="BE1139" i="10"/>
  <c r="BE1141" i="10"/>
  <c r="BE1143" i="10"/>
  <c r="BE1215" i="10"/>
  <c r="BE1239" i="10"/>
  <c r="BE1264" i="10"/>
  <c r="BE1289" i="10"/>
  <c r="BE1295" i="10"/>
  <c r="BE1297" i="10"/>
  <c r="BE1313" i="10"/>
  <c r="BE1336" i="10"/>
  <c r="BE1338" i="10"/>
  <c r="BE1347" i="10"/>
  <c r="BE1358" i="10"/>
  <c r="BE1374" i="10"/>
  <c r="BE1376" i="10"/>
  <c r="BE1415" i="10"/>
  <c r="BE1427" i="10"/>
  <c r="BE1430" i="10"/>
  <c r="BE1465" i="10"/>
  <c r="BE1469" i="10"/>
  <c r="BE1496" i="10"/>
  <c r="BE1442" i="10"/>
  <c r="BE1444" i="10"/>
  <c r="BE1447" i="10"/>
  <c r="BE1473" i="10"/>
  <c r="BE1487" i="10"/>
  <c r="BE1494" i="10"/>
  <c r="BE283" i="10"/>
  <c r="BE360" i="10"/>
  <c r="BE512" i="10"/>
  <c r="BE554" i="10"/>
  <c r="BE766" i="10"/>
  <c r="BE771" i="10"/>
  <c r="BE862" i="10"/>
  <c r="BE906" i="10"/>
  <c r="BE1424" i="10"/>
  <c r="BE1500" i="10"/>
  <c r="BE1502" i="10"/>
  <c r="J131" i="9"/>
  <c r="J99" i="9" s="1"/>
  <c r="BE155" i="10"/>
  <c r="BE180" i="10"/>
  <c r="BE199" i="10"/>
  <c r="BE203" i="10"/>
  <c r="BE207" i="10"/>
  <c r="BE214" i="10"/>
  <c r="BE229" i="10"/>
  <c r="BE240" i="10"/>
  <c r="BE248" i="10"/>
  <c r="BE278" i="10"/>
  <c r="BE289" i="10"/>
  <c r="BE304" i="10"/>
  <c r="BE311" i="10"/>
  <c r="BE321" i="10"/>
  <c r="BE366" i="10"/>
  <c r="BE376" i="10"/>
  <c r="BE403" i="10"/>
  <c r="BE406" i="10"/>
  <c r="BE439" i="10"/>
  <c r="BE455" i="10"/>
  <c r="BE472" i="10"/>
  <c r="BE478" i="10"/>
  <c r="BE525" i="10"/>
  <c r="BE532" i="10"/>
  <c r="BE537" i="10"/>
  <c r="BE548" i="10"/>
  <c r="BE568" i="10"/>
  <c r="BE589" i="10"/>
  <c r="BE591" i="10"/>
  <c r="BE604" i="10"/>
  <c r="BE626" i="10"/>
  <c r="BE667" i="10"/>
  <c r="BE679" i="10"/>
  <c r="BE722" i="10"/>
  <c r="BE725" i="10"/>
  <c r="BE760" i="10"/>
  <c r="BE776" i="10"/>
  <c r="BE804" i="10"/>
  <c r="BE810" i="10"/>
  <c r="BE816" i="10"/>
  <c r="BE829" i="10"/>
  <c r="BE845" i="10"/>
  <c r="BE848" i="10"/>
  <c r="BE859" i="10"/>
  <c r="BE898" i="10"/>
  <c r="BE920" i="10"/>
  <c r="BE929" i="10"/>
  <c r="BE959" i="10"/>
  <c r="BE982" i="10"/>
  <c r="BE995" i="10"/>
  <c r="BE997" i="10"/>
  <c r="BE1007" i="10"/>
  <c r="BE1025" i="10"/>
  <c r="BE1054" i="10"/>
  <c r="BE1063" i="10"/>
  <c r="BE1080" i="10"/>
  <c r="BE1092" i="10"/>
  <c r="BE1110" i="10"/>
  <c r="BE1112" i="10"/>
  <c r="BE1146" i="10"/>
  <c r="BE1154" i="10"/>
  <c r="BE1157" i="10"/>
  <c r="BE1193" i="10"/>
  <c r="BE1210" i="10"/>
  <c r="BE1217" i="10"/>
  <c r="BE1242" i="10"/>
  <c r="BE1244" i="10"/>
  <c r="BE1262" i="10"/>
  <c r="BE1269" i="10"/>
  <c r="BE1275" i="10"/>
  <c r="BE1350" i="10"/>
  <c r="BE1361" i="10"/>
  <c r="BE1391" i="10"/>
  <c r="BE1398" i="10"/>
  <c r="BE1401" i="10"/>
  <c r="BE1412" i="10"/>
  <c r="BE1434" i="10"/>
  <c r="BE1436" i="10"/>
  <c r="BE1440" i="10"/>
  <c r="BE1475" i="10"/>
  <c r="BE152" i="10"/>
  <c r="BE165" i="10"/>
  <c r="BE187" i="10"/>
  <c r="BE226" i="10"/>
  <c r="BE234" i="10"/>
  <c r="BE253" i="10"/>
  <c r="BE281" i="10"/>
  <c r="BE285" i="10"/>
  <c r="BE331" i="10"/>
  <c r="BE347" i="10"/>
  <c r="BE353" i="10"/>
  <c r="BE381" i="10"/>
  <c r="BE392" i="10"/>
  <c r="BE414" i="10"/>
  <c r="BE425" i="10"/>
  <c r="BE432" i="10"/>
  <c r="BE444" i="10"/>
  <c r="BE491" i="10"/>
  <c r="BE503" i="10"/>
  <c r="BE509" i="10"/>
  <c r="BE575" i="10"/>
  <c r="BE593" i="10"/>
  <c r="BE602" i="10"/>
  <c r="BE616" i="10"/>
  <c r="BE624" i="10"/>
  <c r="BE629" i="10"/>
  <c r="BE640" i="10"/>
  <c r="BE684" i="10"/>
  <c r="BE695" i="10"/>
  <c r="BE716" i="10"/>
  <c r="BE738" i="10"/>
  <c r="BE741" i="10"/>
  <c r="BE756" i="10"/>
  <c r="BE779" i="10"/>
  <c r="BE807" i="10"/>
  <c r="BE821" i="10"/>
  <c r="BE826" i="10"/>
  <c r="BE837" i="10"/>
  <c r="BE875" i="10"/>
  <c r="BE878" i="10"/>
  <c r="BE1015" i="10"/>
  <c r="BE1071" i="10"/>
  <c r="BE1096" i="10"/>
  <c r="BE1118" i="10"/>
  <c r="BE1172" i="10"/>
  <c r="BE1175" i="10"/>
  <c r="BE1201" i="10"/>
  <c r="BE1213" i="10"/>
  <c r="BE1224" i="10"/>
  <c r="BE1233" i="10"/>
  <c r="BE1247" i="10"/>
  <c r="BE1250" i="10"/>
  <c r="BE1308" i="10"/>
  <c r="BE1317" i="10"/>
  <c r="BE1322" i="10"/>
  <c r="BE1344" i="10"/>
  <c r="BE1378" i="10"/>
  <c r="BE1381" i="10"/>
  <c r="BE1409" i="10"/>
  <c r="BE1438" i="10"/>
  <c r="J91" i="10"/>
  <c r="BE162" i="10"/>
  <c r="BE266" i="10"/>
  <c r="BE287" i="10"/>
  <c r="BE329" i="10"/>
  <c r="BE389" i="10"/>
  <c r="BE398" i="10"/>
  <c r="BE408" i="10"/>
  <c r="BE420" i="10"/>
  <c r="BE429" i="10"/>
  <c r="BE447" i="10"/>
  <c r="BE457" i="10"/>
  <c r="BE519" i="10"/>
  <c r="BE522" i="10"/>
  <c r="BE622" i="10"/>
  <c r="BE634" i="10"/>
  <c r="BE663" i="10"/>
  <c r="BE673" i="10"/>
  <c r="BE682" i="10"/>
  <c r="BE698" i="10"/>
  <c r="BE704" i="10"/>
  <c r="BE728" i="10"/>
  <c r="BE733" i="10"/>
  <c r="BE745" i="10"/>
  <c r="BE782" i="10"/>
  <c r="BE786" i="10"/>
  <c r="BE801" i="10"/>
  <c r="BE814" i="10"/>
  <c r="BE834" i="10"/>
  <c r="BE842" i="10"/>
  <c r="BE866" i="10"/>
  <c r="BE872" i="10"/>
  <c r="BE911" i="10"/>
  <c r="BE962" i="10"/>
  <c r="BE985" i="10"/>
  <c r="BE999" i="10"/>
  <c r="BE1011" i="10"/>
  <c r="BE1033" i="10"/>
  <c r="BE1048" i="10"/>
  <c r="BE1050" i="10"/>
  <c r="BE1052" i="10"/>
  <c r="BE1068" i="10"/>
  <c r="BE1089" i="10"/>
  <c r="BE1133" i="10"/>
  <c r="BE1136" i="10"/>
  <c r="BE1149" i="10"/>
  <c r="BE1164" i="10"/>
  <c r="BE1181" i="10"/>
  <c r="BE1207" i="10"/>
  <c r="BE1231" i="10"/>
  <c r="BE1286" i="10"/>
  <c r="BE1292" i="10"/>
  <c r="BE1384" i="10"/>
  <c r="BE1389" i="10"/>
  <c r="BE1396" i="10"/>
  <c r="BE1406" i="10"/>
  <c r="BE1456" i="10"/>
  <c r="BE1481" i="10"/>
  <c r="J91" i="9"/>
  <c r="BE160" i="9"/>
  <c r="BE161" i="9"/>
  <c r="BE169" i="9"/>
  <c r="BE192" i="9"/>
  <c r="BE193" i="9"/>
  <c r="BE200" i="9"/>
  <c r="BE239" i="9"/>
  <c r="BE255" i="9"/>
  <c r="BE261" i="9"/>
  <c r="BE284" i="9"/>
  <c r="BE293" i="9"/>
  <c r="BE295" i="9"/>
  <c r="BE297" i="9"/>
  <c r="BE300" i="9"/>
  <c r="BE301" i="9"/>
  <c r="BE318" i="9"/>
  <c r="BE320" i="9"/>
  <c r="BE330" i="9"/>
  <c r="BE332" i="9"/>
  <c r="BE336" i="9"/>
  <c r="BE340" i="9"/>
  <c r="BE342" i="9"/>
  <c r="BE344" i="9"/>
  <c r="BE347" i="9"/>
  <c r="BE143" i="9"/>
  <c r="BE151" i="9"/>
  <c r="BE171" i="9"/>
  <c r="BE176" i="9"/>
  <c r="BE198" i="9"/>
  <c r="BE212" i="9"/>
  <c r="BE215" i="9"/>
  <c r="BE218" i="9"/>
  <c r="BE224" i="9"/>
  <c r="BE231" i="9"/>
  <c r="BE233" i="9"/>
  <c r="BE237" i="9"/>
  <c r="E85" i="9"/>
  <c r="BE147" i="9"/>
  <c r="BE172" i="9"/>
  <c r="BE189" i="9"/>
  <c r="BE203" i="9"/>
  <c r="BE241" i="9"/>
  <c r="BE243" i="9"/>
  <c r="BE247" i="9"/>
  <c r="BE249" i="9"/>
  <c r="BE251" i="9"/>
  <c r="BE275" i="9"/>
  <c r="BE287" i="9"/>
  <c r="BE289" i="9"/>
  <c r="BE291" i="9"/>
  <c r="BE302" i="9"/>
  <c r="BE303" i="9"/>
  <c r="BE305" i="9"/>
  <c r="BE334" i="9"/>
  <c r="BE141" i="9"/>
  <c r="BE158" i="9"/>
  <c r="BE316" i="9"/>
  <c r="BE324" i="9"/>
  <c r="BE153" i="9"/>
  <c r="BE166" i="9"/>
  <c r="BE185" i="9"/>
  <c r="BE187" i="9"/>
  <c r="BE245" i="9"/>
  <c r="BE263" i="9"/>
  <c r="BE265" i="9"/>
  <c r="BE267" i="9"/>
  <c r="BE269" i="9"/>
  <c r="BE271" i="9"/>
  <c r="BE279" i="9"/>
  <c r="BE314" i="9"/>
  <c r="BE132" i="9"/>
  <c r="BE135" i="9"/>
  <c r="BE138" i="9"/>
  <c r="BE145" i="9"/>
  <c r="BE167" i="9"/>
  <c r="BE170" i="9"/>
  <c r="BE183" i="9"/>
  <c r="BE286" i="9"/>
  <c r="BE322" i="9"/>
  <c r="BE338" i="9"/>
  <c r="F127" i="9"/>
  <c r="BE165" i="9"/>
  <c r="BE173" i="9"/>
  <c r="BE174" i="9"/>
  <c r="BE180" i="9"/>
  <c r="BE181" i="9"/>
  <c r="BE206" i="9"/>
  <c r="BE209" i="9"/>
  <c r="BE223" i="9"/>
  <c r="BE226" i="9"/>
  <c r="BE229" i="9"/>
  <c r="BE260" i="9"/>
  <c r="BE273" i="9"/>
  <c r="BE282" i="9"/>
  <c r="BE312" i="9"/>
  <c r="BE328" i="9"/>
  <c r="BE156" i="9"/>
  <c r="BE159" i="9"/>
  <c r="BE163" i="9"/>
  <c r="BE191" i="9"/>
  <c r="BE195" i="9"/>
  <c r="BE221" i="9"/>
  <c r="BE235" i="9"/>
  <c r="BE253" i="9"/>
  <c r="BE257" i="9"/>
  <c r="BE259" i="9"/>
  <c r="BE277" i="9"/>
  <c r="BE308" i="9"/>
  <c r="BE310" i="9"/>
  <c r="J151" i="7"/>
  <c r="J101" i="7" s="1"/>
  <c r="BE132" i="8"/>
  <c r="BE162" i="8"/>
  <c r="BE173" i="8"/>
  <c r="BE208" i="8"/>
  <c r="BE221" i="8"/>
  <c r="BE177" i="8"/>
  <c r="BE185" i="8"/>
  <c r="BE191" i="8"/>
  <c r="BE195" i="8"/>
  <c r="BE206" i="8"/>
  <c r="BE216" i="8"/>
  <c r="BE231" i="8"/>
  <c r="BE134" i="8"/>
  <c r="BE150" i="8"/>
  <c r="BE189" i="8"/>
  <c r="BE197" i="8"/>
  <c r="E115" i="8"/>
  <c r="BE130" i="8"/>
  <c r="BE152" i="8"/>
  <c r="BE154" i="8"/>
  <c r="BE156" i="8"/>
  <c r="BE168" i="8"/>
  <c r="BE175" i="8"/>
  <c r="BE187" i="8"/>
  <c r="BE223" i="8"/>
  <c r="BE225" i="8"/>
  <c r="F124" i="8"/>
  <c r="BE142" i="8"/>
  <c r="BE146" i="8"/>
  <c r="BE158" i="8"/>
  <c r="BE166" i="8"/>
  <c r="BE179" i="8"/>
  <c r="BE181" i="8"/>
  <c r="BE193" i="8"/>
  <c r="BE199" i="8"/>
  <c r="J91" i="8"/>
  <c r="BE148" i="8"/>
  <c r="BE160" i="8"/>
  <c r="BE183" i="8"/>
  <c r="BE204" i="8"/>
  <c r="BE210" i="8"/>
  <c r="BE212" i="8"/>
  <c r="BE214" i="8"/>
  <c r="BE227" i="8"/>
  <c r="BE136" i="8"/>
  <c r="BE140" i="8"/>
  <c r="BE144" i="8"/>
  <c r="BE164" i="8"/>
  <c r="BE170" i="8"/>
  <c r="BE202" i="8"/>
  <c r="BE218" i="8"/>
  <c r="BE229" i="8"/>
  <c r="F94" i="7"/>
  <c r="BE138" i="7"/>
  <c r="BE146" i="7"/>
  <c r="E85" i="7"/>
  <c r="BE130" i="7"/>
  <c r="BE144" i="7"/>
  <c r="BE166" i="7"/>
  <c r="BE126" i="7"/>
  <c r="BE128" i="7"/>
  <c r="BE140" i="7"/>
  <c r="BE164" i="7"/>
  <c r="BE173" i="7"/>
  <c r="BE182" i="7"/>
  <c r="J91" i="7"/>
  <c r="BE156" i="7"/>
  <c r="BE158" i="7"/>
  <c r="BE175" i="7"/>
  <c r="BE179" i="7"/>
  <c r="BE160" i="7"/>
  <c r="BK128" i="6"/>
  <c r="BK127" i="6" s="1"/>
  <c r="J127" i="6" s="1"/>
  <c r="J100" i="6" s="1"/>
  <c r="BE132" i="7"/>
  <c r="BE134" i="7"/>
  <c r="BE142" i="7"/>
  <c r="BE152" i="7"/>
  <c r="BE154" i="7"/>
  <c r="BE162" i="7"/>
  <c r="BE168" i="7"/>
  <c r="BE136" i="7"/>
  <c r="BE148" i="7"/>
  <c r="BE171" i="7"/>
  <c r="BK129" i="5"/>
  <c r="J129" i="5" s="1"/>
  <c r="J101" i="5" s="1"/>
  <c r="F124" i="6"/>
  <c r="BE148" i="6"/>
  <c r="E85" i="6"/>
  <c r="J121" i="6"/>
  <c r="BE142" i="6"/>
  <c r="BE144" i="6"/>
  <c r="BE154" i="6"/>
  <c r="BE132" i="6"/>
  <c r="BE140" i="6"/>
  <c r="BE152" i="6"/>
  <c r="BE158" i="6"/>
  <c r="BE130" i="6"/>
  <c r="BE136" i="6"/>
  <c r="BE150" i="6"/>
  <c r="BE134" i="6"/>
  <c r="BE160" i="6"/>
  <c r="BE146" i="6"/>
  <c r="BE156" i="6"/>
  <c r="BE163" i="6"/>
  <c r="BE138" i="6"/>
  <c r="F96" i="5"/>
  <c r="J93" i="5"/>
  <c r="BE153" i="5"/>
  <c r="BE157" i="5"/>
  <c r="E85" i="5"/>
  <c r="BE133" i="5"/>
  <c r="BE137" i="5"/>
  <c r="BE139" i="5"/>
  <c r="BE143" i="5"/>
  <c r="BE147" i="5"/>
  <c r="BE149" i="5"/>
  <c r="BE161" i="5"/>
  <c r="BE145" i="5"/>
  <c r="BE151" i="5"/>
  <c r="BE131" i="5"/>
  <c r="BE135" i="5"/>
  <c r="BE141" i="5"/>
  <c r="BE155" i="5"/>
  <c r="F96" i="4"/>
  <c r="BE138" i="4"/>
  <c r="BE150" i="4"/>
  <c r="BE156" i="4"/>
  <c r="BE140" i="4"/>
  <c r="BE162" i="4"/>
  <c r="BE170" i="4"/>
  <c r="J93" i="4"/>
  <c r="BE135" i="4"/>
  <c r="BE164" i="4"/>
  <c r="BE168" i="4"/>
  <c r="BE131" i="4"/>
  <c r="BE133" i="4"/>
  <c r="BE142" i="4"/>
  <c r="BE146" i="4"/>
  <c r="BE152" i="4"/>
  <c r="BE154" i="4"/>
  <c r="BE166" i="4"/>
  <c r="BE175" i="4"/>
  <c r="E114" i="4"/>
  <c r="BE148" i="4"/>
  <c r="BE172" i="4"/>
  <c r="BE158" i="4"/>
  <c r="BE144" i="4"/>
  <c r="BE160" i="4"/>
  <c r="E85" i="3"/>
  <c r="J122" i="3"/>
  <c r="BE141" i="3"/>
  <c r="BE130" i="3"/>
  <c r="BE133" i="3"/>
  <c r="F96" i="3"/>
  <c r="BE136" i="3"/>
  <c r="BE138" i="3"/>
  <c r="BB97" i="1"/>
  <c r="BA97" i="1"/>
  <c r="BC97" i="1"/>
  <c r="E85" i="2"/>
  <c r="J91" i="2"/>
  <c r="F94" i="2"/>
  <c r="BE126" i="2"/>
  <c r="BE128" i="2"/>
  <c r="BE130" i="2"/>
  <c r="BE132" i="2"/>
  <c r="BE134" i="2"/>
  <c r="BE136" i="2"/>
  <c r="BE138" i="2"/>
  <c r="BE140" i="2"/>
  <c r="BE142" i="2"/>
  <c r="BE144" i="2"/>
  <c r="BE146" i="2"/>
  <c r="BE147" i="2"/>
  <c r="BE149" i="2"/>
  <c r="BE151" i="2"/>
  <c r="BE153" i="2"/>
  <c r="BE155" i="2"/>
  <c r="BE159" i="2"/>
  <c r="BE161" i="2"/>
  <c r="BE163" i="2"/>
  <c r="BE165" i="2"/>
  <c r="BE167" i="2"/>
  <c r="BE169" i="2"/>
  <c r="BE170" i="2"/>
  <c r="BE171" i="2"/>
  <c r="BE173" i="2"/>
  <c r="BE174" i="2"/>
  <c r="BE176" i="2"/>
  <c r="BE178" i="2"/>
  <c r="BE180" i="2"/>
  <c r="BE182" i="2"/>
  <c r="BE184" i="2"/>
  <c r="BE185" i="2"/>
  <c r="BE186" i="2"/>
  <c r="BE187" i="2"/>
  <c r="BE189" i="2"/>
  <c r="BE191" i="2"/>
  <c r="BE193" i="2"/>
  <c r="BE195" i="2"/>
  <c r="BE197" i="2"/>
  <c r="BE199" i="2"/>
  <c r="BE201" i="2"/>
  <c r="BE203" i="2"/>
  <c r="BE205" i="2"/>
  <c r="BE207" i="2"/>
  <c r="BE209" i="2"/>
  <c r="BE211" i="2"/>
  <c r="BE213" i="2"/>
  <c r="BE215" i="2"/>
  <c r="BE217" i="2"/>
  <c r="BE219" i="2"/>
  <c r="BE221" i="2"/>
  <c r="BE223" i="2"/>
  <c r="BE225" i="2"/>
  <c r="BE227" i="2"/>
  <c r="BE229" i="2"/>
  <c r="BE231" i="2"/>
  <c r="BE233" i="2"/>
  <c r="BE235" i="2"/>
  <c r="BE237" i="2"/>
  <c r="BE239" i="2"/>
  <c r="BE241" i="2"/>
  <c r="BE243" i="2"/>
  <c r="BE246" i="2"/>
  <c r="BE248" i="2"/>
  <c r="BE251" i="2"/>
  <c r="BE254" i="2"/>
  <c r="AW97" i="1"/>
  <c r="BD97" i="1"/>
  <c r="F40" i="3"/>
  <c r="BC98" i="1"/>
  <c r="F38" i="5"/>
  <c r="BA100" i="1"/>
  <c r="F39" i="6"/>
  <c r="BB101" i="1"/>
  <c r="J36" i="7"/>
  <c r="AW102" i="1"/>
  <c r="F36" i="8"/>
  <c r="BA103" i="1"/>
  <c r="F36" i="10"/>
  <c r="BA105" i="1" s="1"/>
  <c r="F39" i="17"/>
  <c r="BD114" i="1"/>
  <c r="AS95" i="1"/>
  <c r="AS94" i="1"/>
  <c r="F39" i="4"/>
  <c r="BB99" i="1"/>
  <c r="J38" i="5"/>
  <c r="AW100" i="1"/>
  <c r="F41" i="6"/>
  <c r="BD101" i="1"/>
  <c r="F37" i="8"/>
  <c r="BB103" i="1"/>
  <c r="F36" i="9"/>
  <c r="BA104" i="1"/>
  <c r="F37" i="10"/>
  <c r="BB105" i="1" s="1"/>
  <c r="J36" i="17"/>
  <c r="AW114" i="1"/>
  <c r="F39" i="3"/>
  <c r="BB98" i="1"/>
  <c r="F38" i="4"/>
  <c r="BA99" i="1"/>
  <c r="F39" i="5"/>
  <c r="BB100" i="1"/>
  <c r="F36" i="7"/>
  <c r="BA102" i="1"/>
  <c r="J36" i="8"/>
  <c r="AW103" i="1"/>
  <c r="F39" i="9"/>
  <c r="BD104" i="1"/>
  <c r="F36" i="11"/>
  <c r="BA106" i="1" s="1"/>
  <c r="F39" i="11"/>
  <c r="BD106" i="1" s="1"/>
  <c r="F38" i="11"/>
  <c r="BC106" i="1" s="1"/>
  <c r="J36" i="12"/>
  <c r="AW107" i="1"/>
  <c r="F39" i="12"/>
  <c r="BD107" i="1"/>
  <c r="F39" i="14"/>
  <c r="BD111" i="1"/>
  <c r="F38" i="14"/>
  <c r="BC111" i="1"/>
  <c r="J36" i="15"/>
  <c r="AW112" i="1"/>
  <c r="F39" i="15"/>
  <c r="BD112" i="1" s="1"/>
  <c r="J36" i="16"/>
  <c r="AW113" i="1" s="1"/>
  <c r="F38" i="16"/>
  <c r="BC113" i="1" s="1"/>
  <c r="F36" i="18"/>
  <c r="BA116" i="1" s="1"/>
  <c r="BA115" i="1" s="1"/>
  <c r="AW115" i="1" s="1"/>
  <c r="F38" i="18"/>
  <c r="BC116" i="1" s="1"/>
  <c r="BC115" i="1" s="1"/>
  <c r="AY115" i="1" s="1"/>
  <c r="F37" i="18"/>
  <c r="BB116" i="1" s="1"/>
  <c r="BB115" i="1" s="1"/>
  <c r="AX115" i="1" s="1"/>
  <c r="F38" i="3"/>
  <c r="BA98" i="1" s="1"/>
  <c r="F41" i="4"/>
  <c r="BD99" i="1" s="1"/>
  <c r="F40" i="6"/>
  <c r="BC101" i="1" s="1"/>
  <c r="F37" i="7"/>
  <c r="BB102" i="1" s="1"/>
  <c r="J36" i="9"/>
  <c r="AW104" i="1" s="1"/>
  <c r="F38" i="10"/>
  <c r="BC105" i="1" s="1"/>
  <c r="F37" i="16"/>
  <c r="BB113" i="1" s="1"/>
  <c r="J36" i="18"/>
  <c r="AW116" i="1" s="1"/>
  <c r="F39" i="18"/>
  <c r="BD116" i="1" s="1"/>
  <c r="BD115" i="1" s="1"/>
  <c r="F41" i="3"/>
  <c r="BD98" i="1" s="1"/>
  <c r="F40" i="4"/>
  <c r="BC99" i="1" s="1"/>
  <c r="J38" i="6"/>
  <c r="AW101" i="1" s="1"/>
  <c r="F39" i="8"/>
  <c r="BD103" i="1" s="1"/>
  <c r="F38" i="9"/>
  <c r="BC104" i="1" s="1"/>
  <c r="J36" i="11"/>
  <c r="AW106" i="1" s="1"/>
  <c r="F37" i="11"/>
  <c r="BB106" i="1" s="1"/>
  <c r="F36" i="12"/>
  <c r="BA107" i="1" s="1"/>
  <c r="F37" i="12"/>
  <c r="BB107" i="1" s="1"/>
  <c r="F38" i="12"/>
  <c r="BC107" i="1" s="1"/>
  <c r="F35" i="13"/>
  <c r="AZ109" i="1" s="1"/>
  <c r="AZ108" i="1" s="1"/>
  <c r="AV108" i="1" s="1"/>
  <c r="AY108" i="1"/>
  <c r="F36" i="13"/>
  <c r="BA109" i="1"/>
  <c r="BA108" i="1" s="1"/>
  <c r="AW108" i="1" s="1"/>
  <c r="AX108" i="1"/>
  <c r="F36" i="14"/>
  <c r="BA111" i="1" s="1"/>
  <c r="J32" i="13"/>
  <c r="J36" i="14"/>
  <c r="AW111" i="1"/>
  <c r="F37" i="14"/>
  <c r="BB111" i="1"/>
  <c r="F37" i="15"/>
  <c r="BB112" i="1"/>
  <c r="F38" i="15"/>
  <c r="BC112" i="1"/>
  <c r="F36" i="15"/>
  <c r="BA112" i="1"/>
  <c r="F36" i="16"/>
  <c r="BA113" i="1"/>
  <c r="F39" i="16"/>
  <c r="BD113" i="1"/>
  <c r="F38" i="17"/>
  <c r="BC114" i="1"/>
  <c r="J38" i="3"/>
  <c r="AW98" i="1"/>
  <c r="F40" i="5"/>
  <c r="BC100" i="1"/>
  <c r="F38" i="6"/>
  <c r="BA101" i="1"/>
  <c r="F39" i="7"/>
  <c r="BD102" i="1"/>
  <c r="F37" i="9"/>
  <c r="BB104" i="1"/>
  <c r="F39" i="10"/>
  <c r="BD105" i="1"/>
  <c r="F36" i="17"/>
  <c r="BA114" i="1"/>
  <c r="J38" i="4"/>
  <c r="AW99" i="1"/>
  <c r="F41" i="5"/>
  <c r="BD100" i="1"/>
  <c r="F38" i="7"/>
  <c r="BC102" i="1"/>
  <c r="F38" i="8"/>
  <c r="BC103" i="1"/>
  <c r="J36" i="10"/>
  <c r="AW105" i="1"/>
  <c r="F37" i="17"/>
  <c r="BB114" i="1"/>
  <c r="J143" i="11" l="1"/>
  <c r="J102" i="11" s="1"/>
  <c r="BK142" i="11"/>
  <c r="J142" i="11" s="1"/>
  <c r="J101" i="11" s="1"/>
  <c r="BK131" i="11"/>
  <c r="J132" i="11"/>
  <c r="J100" i="11" s="1"/>
  <c r="J158" i="2"/>
  <c r="J101" i="2" s="1"/>
  <c r="BK157" i="2"/>
  <c r="J182" i="10"/>
  <c r="J101" i="10" s="1"/>
  <c r="BK147" i="10"/>
  <c r="J147" i="10" s="1"/>
  <c r="J99" i="10" s="1"/>
  <c r="J174" i="4"/>
  <c r="J104" i="4" s="1"/>
  <c r="BK137" i="4"/>
  <c r="BK127" i="17"/>
  <c r="J127" i="17" s="1"/>
  <c r="J130" i="12"/>
  <c r="J100" i="12" s="1"/>
  <c r="BK129" i="12"/>
  <c r="BK128" i="12" s="1"/>
  <c r="J128" i="12" s="1"/>
  <c r="J98" i="12" s="1"/>
  <c r="BK150" i="7"/>
  <c r="J201" i="8"/>
  <c r="J104" i="8" s="1"/>
  <c r="BK138" i="8"/>
  <c r="T123" i="14"/>
  <c r="T142" i="11"/>
  <c r="R123" i="14"/>
  <c r="T147" i="10"/>
  <c r="R130" i="9"/>
  <c r="T150" i="7"/>
  <c r="T124" i="7" s="1"/>
  <c r="P130" i="9"/>
  <c r="AU104" i="1" s="1"/>
  <c r="T127" i="17"/>
  <c r="T125" i="15"/>
  <c r="R129" i="12"/>
  <c r="R128" i="12" s="1"/>
  <c r="P147" i="10"/>
  <c r="BK127" i="18"/>
  <c r="J127" i="18"/>
  <c r="J98" i="18" s="1"/>
  <c r="T127" i="18"/>
  <c r="P129" i="12"/>
  <c r="P128" i="12"/>
  <c r="AU107" i="1" s="1"/>
  <c r="R142" i="11"/>
  <c r="T646" i="10"/>
  <c r="T129" i="12"/>
  <c r="T128" i="12" s="1"/>
  <c r="P150" i="7"/>
  <c r="P124" i="7" s="1"/>
  <c r="AU102" i="1" s="1"/>
  <c r="R125" i="15"/>
  <c r="P646" i="10"/>
  <c r="R127" i="18"/>
  <c r="T130" i="9"/>
  <c r="T130" i="11"/>
  <c r="BK130" i="9"/>
  <c r="J130" i="9" s="1"/>
  <c r="J32" i="9" s="1"/>
  <c r="AG104" i="1" s="1"/>
  <c r="R127" i="17"/>
  <c r="R646" i="10"/>
  <c r="P127" i="17"/>
  <c r="AU114" i="1" s="1"/>
  <c r="R138" i="8"/>
  <c r="R128" i="8" s="1"/>
  <c r="R127" i="8" s="1"/>
  <c r="R147" i="10"/>
  <c r="R146" i="10"/>
  <c r="T138" i="8"/>
  <c r="T128" i="8"/>
  <c r="T127" i="8" s="1"/>
  <c r="BK646" i="10"/>
  <c r="J646" i="10" s="1"/>
  <c r="J108" i="10" s="1"/>
  <c r="P127" i="18"/>
  <c r="AU116" i="1"/>
  <c r="P162" i="16"/>
  <c r="P132" i="16"/>
  <c r="AU113" i="1" s="1"/>
  <c r="R162" i="16"/>
  <c r="R132" i="16" s="1"/>
  <c r="P123" i="14"/>
  <c r="AU111" i="1" s="1"/>
  <c r="R150" i="7"/>
  <c r="R124" i="7" s="1"/>
  <c r="P142" i="11"/>
  <c r="P130" i="11" s="1"/>
  <c r="AU106" i="1" s="1"/>
  <c r="R130" i="11"/>
  <c r="P138" i="8"/>
  <c r="P128" i="8" s="1"/>
  <c r="P127" i="8" s="1"/>
  <c r="AU103" i="1" s="1"/>
  <c r="BK129" i="3"/>
  <c r="J129" i="3" s="1"/>
  <c r="J101" i="3" s="1"/>
  <c r="J128" i="18"/>
  <c r="J99" i="18"/>
  <c r="BK132" i="16"/>
  <c r="J132" i="16" s="1"/>
  <c r="J32" i="16" s="1"/>
  <c r="AG113" i="1" s="1"/>
  <c r="AG111" i="1"/>
  <c r="J98" i="14"/>
  <c r="AG109" i="1"/>
  <c r="J129" i="12"/>
  <c r="J99" i="12"/>
  <c r="BK146" i="10"/>
  <c r="J146" i="10" s="1"/>
  <c r="J98" i="10" s="1"/>
  <c r="J128" i="6"/>
  <c r="J101" i="6" s="1"/>
  <c r="BK128" i="5"/>
  <c r="J128" i="5" s="1"/>
  <c r="J34" i="5" s="1"/>
  <c r="AG100" i="1" s="1"/>
  <c r="AU115" i="1"/>
  <c r="F35" i="2"/>
  <c r="AZ97" i="1"/>
  <c r="J35" i="9"/>
  <c r="AV104" i="1" s="1"/>
  <c r="AT104" i="1" s="1"/>
  <c r="F35" i="12"/>
  <c r="AZ107" i="1"/>
  <c r="AT108" i="1"/>
  <c r="J35" i="15"/>
  <c r="AV112" i="1" s="1"/>
  <c r="AT112" i="1" s="1"/>
  <c r="F35" i="17"/>
  <c r="AZ114" i="1"/>
  <c r="F37" i="3"/>
  <c r="AZ98" i="1"/>
  <c r="F37" i="5"/>
  <c r="AZ100" i="1"/>
  <c r="J37" i="6"/>
  <c r="AV101" i="1"/>
  <c r="AT101" i="1" s="1"/>
  <c r="J35" i="8"/>
  <c r="AV103" i="1" s="1"/>
  <c r="AT103" i="1" s="1"/>
  <c r="J35" i="11"/>
  <c r="AV106" i="1" s="1"/>
  <c r="AT106" i="1" s="1"/>
  <c r="AG108" i="1"/>
  <c r="J35" i="14"/>
  <c r="AV111" i="1"/>
  <c r="AT111" i="1" s="1"/>
  <c r="AN111" i="1" s="1"/>
  <c r="F35" i="16"/>
  <c r="AZ113" i="1"/>
  <c r="BC110" i="1"/>
  <c r="AY110" i="1" s="1"/>
  <c r="BA110" i="1"/>
  <c r="AW110" i="1" s="1"/>
  <c r="J35" i="18"/>
  <c r="AV116" i="1" s="1"/>
  <c r="AT116" i="1" s="1"/>
  <c r="J35" i="2"/>
  <c r="AV97" i="1"/>
  <c r="AT97" i="1" s="1"/>
  <c r="F35" i="9"/>
  <c r="AZ104" i="1" s="1"/>
  <c r="J35" i="12"/>
  <c r="AV107" i="1" s="1"/>
  <c r="AT107" i="1" s="1"/>
  <c r="J32" i="12"/>
  <c r="AG107" i="1"/>
  <c r="F35" i="14"/>
  <c r="AZ111" i="1"/>
  <c r="J32" i="15"/>
  <c r="AG112" i="1"/>
  <c r="J35" i="16"/>
  <c r="AV113" i="1"/>
  <c r="AT113" i="1" s="1"/>
  <c r="BD110" i="1"/>
  <c r="BB110" i="1"/>
  <c r="AX110" i="1"/>
  <c r="F35" i="18"/>
  <c r="AZ116" i="1" s="1"/>
  <c r="AZ115" i="1" s="1"/>
  <c r="AV115" i="1" s="1"/>
  <c r="AT115" i="1" s="1"/>
  <c r="AU96" i="1"/>
  <c r="J37" i="3"/>
  <c r="AV98" i="1" s="1"/>
  <c r="AT98" i="1" s="1"/>
  <c r="J37" i="5"/>
  <c r="AV100" i="1" s="1"/>
  <c r="AT100" i="1" s="1"/>
  <c r="F37" i="6"/>
  <c r="AZ101" i="1" s="1"/>
  <c r="F35" i="8"/>
  <c r="AZ103" i="1" s="1"/>
  <c r="F35" i="11"/>
  <c r="AZ106" i="1" s="1"/>
  <c r="J35" i="13"/>
  <c r="AV109" i="1" s="1"/>
  <c r="AT109" i="1" s="1"/>
  <c r="AN109" i="1" s="1"/>
  <c r="F35" i="15"/>
  <c r="AZ112" i="1" s="1"/>
  <c r="J35" i="17"/>
  <c r="AV114" i="1" s="1"/>
  <c r="AT114" i="1" s="1"/>
  <c r="J37" i="4"/>
  <c r="AV99" i="1" s="1"/>
  <c r="AT99" i="1" s="1"/>
  <c r="BB96" i="1"/>
  <c r="AX96" i="1"/>
  <c r="BD96" i="1"/>
  <c r="F35" i="7"/>
  <c r="AZ102" i="1" s="1"/>
  <c r="F35" i="10"/>
  <c r="AZ105" i="1" s="1"/>
  <c r="F37" i="4"/>
  <c r="AZ99" i="1" s="1"/>
  <c r="BA96" i="1"/>
  <c r="AW96" i="1" s="1"/>
  <c r="BC96" i="1"/>
  <c r="AY96" i="1" s="1"/>
  <c r="J34" i="6"/>
  <c r="AG101" i="1" s="1"/>
  <c r="J35" i="7"/>
  <c r="AV102" i="1" s="1"/>
  <c r="AT102" i="1" s="1"/>
  <c r="J35" i="10"/>
  <c r="AV105" i="1" s="1"/>
  <c r="AT105" i="1" s="1"/>
  <c r="BK128" i="8" l="1"/>
  <c r="J138" i="8"/>
  <c r="J101" i="8" s="1"/>
  <c r="J150" i="7"/>
  <c r="J100" i="7" s="1"/>
  <c r="BK124" i="7"/>
  <c r="J124" i="7" s="1"/>
  <c r="BK129" i="4"/>
  <c r="J137" i="4"/>
  <c r="J103" i="4" s="1"/>
  <c r="BK124" i="2"/>
  <c r="J124" i="2" s="1"/>
  <c r="J157" i="2"/>
  <c r="J100" i="2" s="1"/>
  <c r="J32" i="17"/>
  <c r="AG114" i="1" s="1"/>
  <c r="AN114" i="1" s="1"/>
  <c r="J98" i="17"/>
  <c r="J131" i="11"/>
  <c r="J99" i="11" s="1"/>
  <c r="BK130" i="11"/>
  <c r="J130" i="11" s="1"/>
  <c r="P146" i="10"/>
  <c r="AU105" i="1" s="1"/>
  <c r="AU95" i="1" s="1"/>
  <c r="T146" i="10"/>
  <c r="J98" i="9"/>
  <c r="BK128" i="3"/>
  <c r="J128" i="3"/>
  <c r="J100" i="3"/>
  <c r="AN113" i="1"/>
  <c r="J98" i="16"/>
  <c r="J41" i="17"/>
  <c r="AN112" i="1"/>
  <c r="J41" i="16"/>
  <c r="J41" i="15"/>
  <c r="AN108" i="1"/>
  <c r="J41" i="14"/>
  <c r="AN107" i="1"/>
  <c r="J41" i="13"/>
  <c r="J41" i="12"/>
  <c r="J41" i="9"/>
  <c r="AN101" i="1"/>
  <c r="AN100" i="1"/>
  <c r="J100" i="5"/>
  <c r="J43" i="6"/>
  <c r="J43" i="5"/>
  <c r="AN104" i="1"/>
  <c r="BD95" i="1"/>
  <c r="BC95" i="1"/>
  <c r="AY95" i="1" s="1"/>
  <c r="AU110" i="1"/>
  <c r="J32" i="18"/>
  <c r="AG116" i="1"/>
  <c r="AG115" i="1" s="1"/>
  <c r="AZ96" i="1"/>
  <c r="AV96" i="1" s="1"/>
  <c r="AT96" i="1" s="1"/>
  <c r="BA95" i="1"/>
  <c r="AW95" i="1" s="1"/>
  <c r="AG110" i="1"/>
  <c r="BB95" i="1"/>
  <c r="AX95" i="1" s="1"/>
  <c r="J32" i="10"/>
  <c r="AG105" i="1" s="1"/>
  <c r="AN105" i="1" s="1"/>
  <c r="AZ110" i="1"/>
  <c r="AV110" i="1"/>
  <c r="AT110" i="1" s="1"/>
  <c r="J98" i="11" l="1"/>
  <c r="J32" i="11"/>
  <c r="J98" i="7"/>
  <c r="J32" i="7"/>
  <c r="J98" i="2"/>
  <c r="J32" i="2"/>
  <c r="J129" i="4"/>
  <c r="J101" i="4" s="1"/>
  <c r="BK128" i="4"/>
  <c r="J128" i="4" s="1"/>
  <c r="J128" i="8"/>
  <c r="J99" i="8" s="1"/>
  <c r="BK127" i="8"/>
  <c r="J127" i="8" s="1"/>
  <c r="J41" i="18"/>
  <c r="AN110" i="1"/>
  <c r="J41" i="10"/>
  <c r="AN116" i="1"/>
  <c r="AN115" i="1"/>
  <c r="AU94" i="1"/>
  <c r="BD94" i="1"/>
  <c r="W33" i="1" s="1"/>
  <c r="J34" i="3"/>
  <c r="AG98" i="1" s="1"/>
  <c r="AZ95" i="1"/>
  <c r="AV95" i="1" s="1"/>
  <c r="AT95" i="1" s="1"/>
  <c r="BA94" i="1"/>
  <c r="W30" i="1"/>
  <c r="BC94" i="1"/>
  <c r="W32" i="1"/>
  <c r="BB94" i="1"/>
  <c r="W31" i="1"/>
  <c r="J32" i="8" l="1"/>
  <c r="J98" i="8"/>
  <c r="J100" i="4"/>
  <c r="J34" i="4"/>
  <c r="AG97" i="1"/>
  <c r="J41" i="2"/>
  <c r="AG102" i="1"/>
  <c r="AN102" i="1" s="1"/>
  <c r="J41" i="7"/>
  <c r="AG106" i="1"/>
  <c r="AN106" i="1" s="1"/>
  <c r="J41" i="11"/>
  <c r="J43" i="3"/>
  <c r="AN98" i="1"/>
  <c r="AX94" i="1"/>
  <c r="AW94" i="1"/>
  <c r="AK30" i="1" s="1"/>
  <c r="AZ94" i="1"/>
  <c r="W29" i="1" s="1"/>
  <c r="AY94" i="1"/>
  <c r="AG99" i="1" l="1"/>
  <c r="AN99" i="1" s="1"/>
  <c r="J43" i="4"/>
  <c r="AN97" i="1"/>
  <c r="AG96" i="1"/>
  <c r="AG103" i="1"/>
  <c r="AN103" i="1" s="1"/>
  <c r="J41" i="8"/>
  <c r="AV94" i="1"/>
  <c r="AK29" i="1" s="1"/>
  <c r="AG95" i="1" l="1"/>
  <c r="AN96" i="1"/>
  <c r="AT94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<sst xmlns="http://schemas.openxmlformats.org/spreadsheetml/2006/main" count="29804" uniqueCount="4002">
  <si>
    <t>Export Komplet</t>
  </si>
  <si>
    <t/>
  </si>
  <si>
    <t>2.0</t>
  </si>
  <si>
    <t>False</t>
  </si>
  <si>
    <t>{b98c5c79-fea9-409b-aaba-ac7bb793e198}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</si>
  <si>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</si>
  <si>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</si>
  <si>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</si>
  <si>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</si>
  <si>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</si>
  <si>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</si>
  <si>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</si>
  <si>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</si>
  <si>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</si>
  <si>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</si>
  <si>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</si>
  <si>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</si>
  <si>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ZUŠ BEDŘICHA SMETANY čp.142, LITOMYŠL</t>
  </si>
  <si>
    <t>KSO:</t>
  </si>
  <si>
    <t>CC-CZ:</t>
  </si>
  <si>
    <t>Místo:</t>
  </si>
  <si>
    <t>Litomyšl</t>
  </si>
  <si>
    <t>Datum:</t>
  </si>
  <si>
    <t>6. 6. 2025</t>
  </si>
  <si>
    <t>Zadavatel:</t>
  </si>
  <si>
    <t>IČ:</t>
  </si>
  <si>
    <t>Město Litomyšl</t>
  </si>
  <si>
    <t>DIČ:</t>
  </si>
  <si>
    <t>Uchazeč:</t>
  </si>
  <si>
    <t>Vyplň údaj</t>
  </si>
  <si>
    <t>Projektant:</t>
  </si>
  <si>
    <t>21123934</t>
  </si>
  <si>
    <t>Ing. arch. Lucie Kubínková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</si>
  <si>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</si>
  <si>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</si>
  <si>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</si>
  <si>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</si>
  <si>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</si>
  <si>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</si>
  <si>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</si>
  <si>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</si>
  <si>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</si>
  <si>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</si>
  <si>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</si>
  <si>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</si>
  <si>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</si>
  <si>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</si>
  <si>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</si>
  <si>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</si>
  <si>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</si>
  <si>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</si>
  <si>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</si>
  <si>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</si>
  <si>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</si>
  <si>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</si>
  <si>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</si>
  <si>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</si>
  <si>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</si>
  <si>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</si>
  <si>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</si>
  <si>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</si>
  <si>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</si>
  <si>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</si>
  <si>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</si>
  <si>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</si>
  <si>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</si>
  <si>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</si>
  <si>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</si>
  <si>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</si>
  <si>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</si>
  <si>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</si>
  <si>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</si>
  <si>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</si>
  <si>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</si>
  <si>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</si>
  <si>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</si>
  <si>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</si>
  <si>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</si>
  <si>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</si>
  <si>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</si>
  <si>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SO.01</t>
  </si>
  <si>
    <t>Stavební úpravy objektu (z důvodu vestavby do podkroví a umístění výtahu ), započitatelné náklady</t>
  </si>
  <si>
    <t>STA</t>
  </si>
  <si>
    <t>1</t>
  </si>
  <si>
    <t>{1e42b491-7336-48c4-bd01-8260d0947129}</t>
  </si>
  <si>
    <t>2</t>
  </si>
  <si>
    <t>SO.01 -01</t>
  </si>
  <si>
    <t xml:space="preserve"> Elektroinstalace</t>
  </si>
  <si>
    <t>Soupis</t>
  </si>
  <si>
    <t>{a46897cf-2d4f-4e1d-a029-7a2402d84eed}</t>
  </si>
  <si>
    <t>/</t>
  </si>
  <si>
    <t>3</t>
  </si>
  <si>
    <t>###NOINSERT###</t>
  </si>
  <si>
    <t>SO.01 -01A</t>
  </si>
  <si>
    <t>Rozvaděč RE</t>
  </si>
  <si>
    <t>{cedea673-ee24-4c94-b729-b666640cbdbe}</t>
  </si>
  <si>
    <t>SO.01 -01B</t>
  </si>
  <si>
    <t>Rozvaděč RH</t>
  </si>
  <si>
    <t>{c0d77cb3-9ae2-4fcc-a45a-d990251a6adb}</t>
  </si>
  <si>
    <t>SO.01 -01C</t>
  </si>
  <si>
    <t>Rozvaděč RP1</t>
  </si>
  <si>
    <t>{c3b92629-e750-4c3f-9eb8-166ef2e662e5}</t>
  </si>
  <si>
    <t>SO.01 -01D</t>
  </si>
  <si>
    <t>Rozvaděč RP2</t>
  </si>
  <si>
    <t>{2ba6c4a4-298c-47b2-9f0f-1145580d52eb}</t>
  </si>
  <si>
    <t>SO.01 -02</t>
  </si>
  <si>
    <t>Hromosvod (LPS)</t>
  </si>
  <si>
    <t>{94c1eecd-b5fa-4fd3-b8f1-5a33a279d98b}</t>
  </si>
  <si>
    <t>SO.01 -03</t>
  </si>
  <si>
    <t>Vzduchotechnika</t>
  </si>
  <si>
    <t>{a0db6aae-4450-4a5a-a260-f210198ad5eb}</t>
  </si>
  <si>
    <t>SO.01 -04</t>
  </si>
  <si>
    <t>Vytápění</t>
  </si>
  <si>
    <t>{8fbc3de2-025e-479d-b43c-226cbdaf4fa9}</t>
  </si>
  <si>
    <t>SO.01 -05</t>
  </si>
  <si>
    <t>Stavební úpravy 1.NP+2.NP z důvodu vestavbydo podkroví a umístění výtahu</t>
  </si>
  <si>
    <t>{c0adfc6a-e3f1-46ce-aef9-200446ed9927}</t>
  </si>
  <si>
    <t>SO.01 -06</t>
  </si>
  <si>
    <t>Vnitřní kanalizace a vodovod</t>
  </si>
  <si>
    <t>{104704e3-c246-49af-a6d5-58e85d285182}</t>
  </si>
  <si>
    <t>SO.01 -07</t>
  </si>
  <si>
    <t>VRN</t>
  </si>
  <si>
    <t>{63734bfa-4bda-4a7a-83ff-7dcb60576bf4}</t>
  </si>
  <si>
    <t>SO.02</t>
  </si>
  <si>
    <t>Bezbariérový výtah, započitatelné náklady</t>
  </si>
  <si>
    <t>{fba9d733-5a7a-4b3f-9a4d-ccceb317a345}</t>
  </si>
  <si>
    <t>SO.02 -01</t>
  </si>
  <si>
    <t>Osobní výtah</t>
  </si>
  <si>
    <t>{8db7db8a-bafc-436e-839c-8da5608db80d}</t>
  </si>
  <si>
    <t>SO.03</t>
  </si>
  <si>
    <t>Stavební úpravy stávajících učeben 1NP a 2NP, nezapočitatelné náklady</t>
  </si>
  <si>
    <t>{5a0cfba6-2b32-4824-b1ef-eadb4606c5c1}</t>
  </si>
  <si>
    <t>SO.03 -01</t>
  </si>
  <si>
    <t>Elektroinstalace</t>
  </si>
  <si>
    <t>{9b71c53a-e308-4b1c-8c3d-47c539055922}</t>
  </si>
  <si>
    <t>SO.03 -02</t>
  </si>
  <si>
    <t>Vytápění třídy 1.NP + 2NP</t>
  </si>
  <si>
    <t>{b70c7671-c1a0-49c4-b1d8-b1ddd61970c8}</t>
  </si>
  <si>
    <t>SO.03 -03</t>
  </si>
  <si>
    <t>Stavební úpravy 1.NP+2.NP stávajících učeben</t>
  </si>
  <si>
    <t>{ab2ad89f-4111-4d5c-87da-60540b062923}</t>
  </si>
  <si>
    <t>SO.03 -04</t>
  </si>
  <si>
    <t>Slaboproud + generální klíč</t>
  </si>
  <si>
    <t>{65d17c59-8986-4fdf-bc00-242ae674173d}</t>
  </si>
  <si>
    <t>SO.04</t>
  </si>
  <si>
    <t>Plynovodní přípojka, započitatelné náklady</t>
  </si>
  <si>
    <t>{30248365-c7d2-42c5-9eb1-3d07df82f391}</t>
  </si>
  <si>
    <t>SO.04 -01</t>
  </si>
  <si>
    <t>Plynovodní přípojka</t>
  </si>
  <si>
    <t>{c8063cb1-7a67-44e5-9474-fd68dad57b17}</t>
  </si>
  <si>
    <t>KRYCÍ LIST SOUPISU PRACÍ</t>
  </si>
  <si>
    <t>Objekt:</t>
  </si>
  <si>
    <t>SO.01 - Stavební úpravy objektu (z důvodu vestavby do podkroví a umístění výtahu ), započitatelné náklady</t>
  </si>
  <si>
    <t>Soupis:</t>
  </si>
  <si>
    <t>SO.01 -01 -  Elektroinstalace</t>
  </si>
  <si>
    <t>69138494</t>
  </si>
  <si>
    <t>Petr Kovář</t>
  </si>
  <si>
    <t>REKAPITULACE ČLENĚNÍ SOUPISU PRACÍ</t>
  </si>
  <si>
    <t>Kód dílu - Popis</t>
  </si>
  <si>
    <t>Cena celkem [CZK]</t>
  </si>
  <si>
    <t>Náklady ze soupisu prací</t>
  </si>
  <si>
    <t>-1</t>
  </si>
  <si>
    <t>HSV - Svítidla</t>
  </si>
  <si>
    <t>M - Práce a dodávky M</t>
  </si>
  <si>
    <t xml:space="preserve">    741 - Elektroinstalace</t>
  </si>
  <si>
    <t xml:space="preserve">  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</si>
  <si>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</si>
  <si>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</si>
  <si>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</si>
  <si>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</si>
  <si>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</si>
  <si>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</si>
  <si>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</si>
  <si>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</si>
  <si>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</si>
  <si>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</si>
  <si>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</si>
  <si>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</si>
  <si>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</si>
  <si>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</si>
  <si>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Svítidla</t>
  </si>
  <si>
    <t>ROZPOCET</t>
  </si>
  <si>
    <t>M</t>
  </si>
  <si>
    <t>34835013</t>
  </si>
  <si>
    <t>svítidlo LED nouzové vestavné baterie 3h</t>
  </si>
  <si>
    <t>kus</t>
  </si>
  <si>
    <t>CS ÚRS 2025 01</t>
  </si>
  <si>
    <t>32</t>
  </si>
  <si>
    <t>16</t>
  </si>
  <si>
    <t>1467894359</t>
  </si>
  <si>
    <t>PP</t>
  </si>
  <si>
    <t>K</t>
  </si>
  <si>
    <t>741370034</t>
  </si>
  <si>
    <t>Montáž svítidlo žárovkové bytové nástěnné přisazené 2 zdroje nouzové</t>
  </si>
  <si>
    <t>-1252086222</t>
  </si>
  <si>
    <t>Montáž svítidel žárovkových se zapojením vodičů bytových nebo společenských místností nástěnných přisazených 2 zdroje nouzové</t>
  </si>
  <si>
    <t>NAB5</t>
  </si>
  <si>
    <t>zavěšené svítidlo/1200X240 DIR/INDIR LED 5100 38W 840 DALI vw</t>
  </si>
  <si>
    <t>poptávka</t>
  </si>
  <si>
    <t>1483636399</t>
  </si>
  <si>
    <t>4</t>
  </si>
  <si>
    <t>NAB6</t>
  </si>
  <si>
    <t>přisazené sv./2250X31x35 DIR/INDIR LED 6000 35W 940 DALI vw</t>
  </si>
  <si>
    <t>-211746829</t>
  </si>
  <si>
    <t>5</t>
  </si>
  <si>
    <t>741372022</t>
  </si>
  <si>
    <t>Montáž svítidlo LED interiérové přisazené nástěnné hranaté nebo kruhové přes 0,09 do 0,36 m2 se zapojením vodičů</t>
  </si>
  <si>
    <t>547422192</t>
  </si>
  <si>
    <t>Montáž svítidel s integrovaným zdrojem LED se zapojením vodičů interiérových přisazených nástěnných hranatých nebo kruhových, plochy přes 0,09 do 0,36 m2</t>
  </si>
  <si>
    <t>6</t>
  </si>
  <si>
    <t>NAB1</t>
  </si>
  <si>
    <t>Bodové sv. 3Fadaptér, 3500 35W zoom DALI 3000/4000K</t>
  </si>
  <si>
    <t>Poptávka</t>
  </si>
  <si>
    <t>745260909</t>
  </si>
  <si>
    <t>7</t>
  </si>
  <si>
    <t>741372042</t>
  </si>
  <si>
    <t>Montáž svítidlo LED interiérové přisazené stropní páskové lištové se zapojením vodičů</t>
  </si>
  <si>
    <t>m</t>
  </si>
  <si>
    <t>-160268677</t>
  </si>
  <si>
    <t>Montáž svítidel s integrovaným zdrojem LED se zapojením vodičů interiérových přisazených stropních páskových lištových</t>
  </si>
  <si>
    <t>8</t>
  </si>
  <si>
    <t>R301</t>
  </si>
  <si>
    <t>zdroj pro napájení LED pásků 12V</t>
  </si>
  <si>
    <t>-1152996487</t>
  </si>
  <si>
    <t>9</t>
  </si>
  <si>
    <t>34774012</t>
  </si>
  <si>
    <t>LED pásek 12V do 10W/m</t>
  </si>
  <si>
    <t>1858693599</t>
  </si>
  <si>
    <t>10</t>
  </si>
  <si>
    <t>34825042</t>
  </si>
  <si>
    <t>spojka LED pásků 8/10mm 2 pin</t>
  </si>
  <si>
    <t>1365301019</t>
  </si>
  <si>
    <t>11</t>
  </si>
  <si>
    <t>R302</t>
  </si>
  <si>
    <t>Hliníkový profil pro LED pásek</t>
  </si>
  <si>
    <t>272978029</t>
  </si>
  <si>
    <t>34825041</t>
  </si>
  <si>
    <t>konektor napájení LED pásků 8mm IP 20 2 pin</t>
  </si>
  <si>
    <t>-1470689776</t>
  </si>
  <si>
    <t>13</t>
  </si>
  <si>
    <t>741372113</t>
  </si>
  <si>
    <t>Montáž svítidlo LED interiérové vestavné stěnové páskové se zapojením vodičů</t>
  </si>
  <si>
    <t>727953027</t>
  </si>
  <si>
    <t>Montáž svítidel s integrovaným zdrojem LED se zapojením vodičů interiérových vestavných stěnových páskových</t>
  </si>
  <si>
    <t>14</t>
  </si>
  <si>
    <t>40461016</t>
  </si>
  <si>
    <t>detektor pohybu stropní 360°</t>
  </si>
  <si>
    <t>256</t>
  </si>
  <si>
    <t>64</t>
  </si>
  <si>
    <t>291632287</t>
  </si>
  <si>
    <t>15</t>
  </si>
  <si>
    <t>741311004</t>
  </si>
  <si>
    <t>Montáž čidlo pohybu nástěnné se zapojením vodičů</t>
  </si>
  <si>
    <t>1890971489</t>
  </si>
  <si>
    <t>Montáž spínačů speciálních se zapojením vodičů čidla pohybu nástěnného</t>
  </si>
  <si>
    <t>741371823</t>
  </si>
  <si>
    <t>Demontáž osvětlovacího modulového systému zářivkového dl přes 1100 mm bez zachování funkčnosti</t>
  </si>
  <si>
    <t>1228188432</t>
  </si>
  <si>
    <t>Demontáž svítidel bez zachování funkčnosti (do suti) interiérových modulového systému zářivkových, délky přes 1100 mm</t>
  </si>
  <si>
    <t>Práce a dodávky M</t>
  </si>
  <si>
    <t>741</t>
  </si>
  <si>
    <t>17</t>
  </si>
  <si>
    <t>741120811</t>
  </si>
  <si>
    <t>Demontáž vodič Cu izolovaný plný a laněný žíla 0,35-16 mm2 pod omítkou</t>
  </si>
  <si>
    <t>-1528425644</t>
  </si>
  <si>
    <t>Demontáž vodičů izolovaných měděných uložených pod omítku plných a laněných průřezu žíly 0,35 až 16 mm2</t>
  </si>
  <si>
    <t>18</t>
  </si>
  <si>
    <t>741311803</t>
  </si>
  <si>
    <t>Demontáž spínačů nástěnných normálních do 10 A bezšroubových bez zachování funkčnosti do 2 svorek</t>
  </si>
  <si>
    <t>-166034018</t>
  </si>
  <si>
    <t>Demontáž spínačů bez zachování funkčnosti (do suti) nástěnných, pro prostředí normální do 10 A, připojení bezšroubové do 2 svorek</t>
  </si>
  <si>
    <t>19</t>
  </si>
  <si>
    <t>741315813</t>
  </si>
  <si>
    <t>Demontáž zásuvek domovních normální prostředí do 16A zapuštěných bezšroubových bez zachování funkčnosti 2P+PE</t>
  </si>
  <si>
    <t>7897092</t>
  </si>
  <si>
    <t>Demontáž zásuvek bez zachování funkčnosti (do suti) domovních polozapuštěných nebo zapuštěných, pro prostředí normální do 16 A, připojení bezšroubové 2P+PE</t>
  </si>
  <si>
    <t>20</t>
  </si>
  <si>
    <t>42914112</t>
  </si>
  <si>
    <t>ventilátor axiální stěnový skříň z plastu zpožděný doběh IP44 13-17W D 100mm</t>
  </si>
  <si>
    <t>1225868741</t>
  </si>
  <si>
    <t>751111012</t>
  </si>
  <si>
    <t>Montáž ventilátoru axiálního nízkotlakého nástěnného základního D přes 100 do 200 mm</t>
  </si>
  <si>
    <t>64818870</t>
  </si>
  <si>
    <t>Montáž ventilátoru axiálního nízkotlakého nástěnného základního, průměru přes 100 do 200 mm</t>
  </si>
  <si>
    <t>22</t>
  </si>
  <si>
    <t>R303</t>
  </si>
  <si>
    <t>Zásuvka 230V/16A kompletní</t>
  </si>
  <si>
    <t>ks</t>
  </si>
  <si>
    <t>1993316029</t>
  </si>
  <si>
    <t>23</t>
  </si>
  <si>
    <t>R304</t>
  </si>
  <si>
    <t>Zásuvka 230V/16A s ochranou proti přepětí kompletní</t>
  </si>
  <si>
    <t>851662396</t>
  </si>
  <si>
    <t>24</t>
  </si>
  <si>
    <t>741313001</t>
  </si>
  <si>
    <t>Montáž zásuvka (polo)zapuštěná bezšroubové připojení 2P+PE se zapojením vodičů</t>
  </si>
  <si>
    <t>1724110339</t>
  </si>
  <si>
    <t>Montáž zásuvek domovních se zapojením vodičů bezšroubové připojení polozapuštěných nebo zapuštěných 10/16 A, provedení 2P + PE</t>
  </si>
  <si>
    <t>25</t>
  </si>
  <si>
    <t>NAB4</t>
  </si>
  <si>
    <t>Bezdrátový 4 tlačítkový nástěnný vypínač</t>
  </si>
  <si>
    <t>-674221750</t>
  </si>
  <si>
    <t>26</t>
  </si>
  <si>
    <t>NAB7</t>
  </si>
  <si>
    <t>Pohybový a světlostní senzor s DALI jednotkou</t>
  </si>
  <si>
    <t>-1919681385</t>
  </si>
  <si>
    <t>27</t>
  </si>
  <si>
    <t>NAB8</t>
  </si>
  <si>
    <t>Bezdrátová DALI jednotka</t>
  </si>
  <si>
    <t>546530994</t>
  </si>
  <si>
    <t>28</t>
  </si>
  <si>
    <t>NAB9</t>
  </si>
  <si>
    <t>3F lišta DALI 3M</t>
  </si>
  <si>
    <t>1976595698</t>
  </si>
  <si>
    <t>29</t>
  </si>
  <si>
    <t>NAB10</t>
  </si>
  <si>
    <t>3F lišta DALI 2M</t>
  </si>
  <si>
    <t>90666185</t>
  </si>
  <si>
    <t>30</t>
  </si>
  <si>
    <t>NAB11</t>
  </si>
  <si>
    <t>3F lišta DALI 1M</t>
  </si>
  <si>
    <t>-1712533720</t>
  </si>
  <si>
    <t>31</t>
  </si>
  <si>
    <t>R305</t>
  </si>
  <si>
    <t>Spínač řazení č.1</t>
  </si>
  <si>
    <t>626044154</t>
  </si>
  <si>
    <t>R306</t>
  </si>
  <si>
    <t>Přepínač řazení č.6</t>
  </si>
  <si>
    <t>685258740</t>
  </si>
  <si>
    <t>33</t>
  </si>
  <si>
    <t>R307</t>
  </si>
  <si>
    <t>Přepínač křížový řazení č.7</t>
  </si>
  <si>
    <t>-1624969759</t>
  </si>
  <si>
    <t>34</t>
  </si>
  <si>
    <t>741310001</t>
  </si>
  <si>
    <t>Montáž spínač nástěnný 1-jednopólový prostředí normální se zapojením vodičů</t>
  </si>
  <si>
    <t>2000123180</t>
  </si>
  <si>
    <t>Montáž spínačů jedno nebo dvoupólových nástěnných se zapojením vodičů, pro prostředí normální spínačů, řazení 1-jednopólových</t>
  </si>
  <si>
    <t>35</t>
  </si>
  <si>
    <t>741310022</t>
  </si>
  <si>
    <t>Montáž přepínač nástěnný 6-střídavý prostředí normální se zapojením vodičů</t>
  </si>
  <si>
    <t>-776110392</t>
  </si>
  <si>
    <t>Montáž spínačů jedno nebo dvoupólových nástěnných se zapojením vodičů, pro prostředí normální přepínačů, řazení 6-střídavých</t>
  </si>
  <si>
    <t>36</t>
  </si>
  <si>
    <t>741310025</t>
  </si>
  <si>
    <t>Montáž přepínač nástěnný 7-křížový prostředí normální se zapojením vodičů</t>
  </si>
  <si>
    <t>-2132421972</t>
  </si>
  <si>
    <t>Montáž spínačů jedno nebo dvoupólových nástěnných se zapojením vodičů, pro prostředí normální přepínačů, řazení 7-křížových</t>
  </si>
  <si>
    <t>37</t>
  </si>
  <si>
    <t>34571450</t>
  </si>
  <si>
    <t>krabice pod omítku PVC přístrojová kruhová D 70mm</t>
  </si>
  <si>
    <t>513911012</t>
  </si>
  <si>
    <t>38</t>
  </si>
  <si>
    <t>34571521</t>
  </si>
  <si>
    <t>krabice pod omítku PVC odbočná kruhová D 70mm s víčkem a svorkovnicí</t>
  </si>
  <si>
    <t>2121863804</t>
  </si>
  <si>
    <t>39</t>
  </si>
  <si>
    <t>741112001</t>
  </si>
  <si>
    <t>Montáž krabice zapuštěná plastová kruhová</t>
  </si>
  <si>
    <t>-321421706</t>
  </si>
  <si>
    <t>Montáž krabic elektroinstalačních bez napojení na trubky a lišty, demontáže a montáže víčka a přístroje protahovacích nebo odbočných zapuštěných plastových kruhových do zdiva</t>
  </si>
  <si>
    <t>40</t>
  </si>
  <si>
    <t>2000001218</t>
  </si>
  <si>
    <t>SYKFY 3x2x0,5</t>
  </si>
  <si>
    <t>128</t>
  </si>
  <si>
    <t>-799770953</t>
  </si>
  <si>
    <t>41</t>
  </si>
  <si>
    <t>220280221</t>
  </si>
  <si>
    <t>Montáž kabelu bytového uloženého v trubkách nebo lištách SYKFY 5 x 2 x 0,5 mm</t>
  </si>
  <si>
    <t>-1092753087</t>
  </si>
  <si>
    <t>Montáž kabelu uloženého v trubkách nebo v lištách včetně odvinutí kabelu z bubnu, natáhnutí, odříznutí, zaizolování a zatažení do trubek nebo lišt, pročištění trubky, prozvonění a označení kabelu SYKFY 5 x 2 x 0,5 mm</t>
  </si>
  <si>
    <t>42</t>
  </si>
  <si>
    <t>SNL.SLZ01Y</t>
  </si>
  <si>
    <t>Napájecí zdroj pro pisoáry</t>
  </si>
  <si>
    <t>-1637938512</t>
  </si>
  <si>
    <t>Napájecí zdroj</t>
  </si>
  <si>
    <t>43</t>
  </si>
  <si>
    <t>741330823</t>
  </si>
  <si>
    <t>Montáž relé-proudový zdroj</t>
  </si>
  <si>
    <t>1610998667</t>
  </si>
  <si>
    <t>Montáž relé doplňkových prvků proudového zdroje</t>
  </si>
  <si>
    <t>44</t>
  </si>
  <si>
    <t>34111030</t>
  </si>
  <si>
    <t>kabel instalační jádro Cu plné izolace PVC plášť PVC 450/750V (CYKY) 3x1,5mm2</t>
  </si>
  <si>
    <t>500477845</t>
  </si>
  <si>
    <t>45</t>
  </si>
  <si>
    <t>741122001</t>
  </si>
  <si>
    <t>Montáž kabel Cu bez ukončení uložený pod omítku plný plochý 2x1 až 1,5 mm2 (např. CYKYLo)</t>
  </si>
  <si>
    <t>-2120370010</t>
  </si>
  <si>
    <t>Montáž kabelů měděných bez ukončení uložených pod omítku plných plochých nebo bezhalogenových (např. CYKYLo) počtu a průřezu žil 2x1 až 1,5 mm2</t>
  </si>
  <si>
    <t>46</t>
  </si>
  <si>
    <t>34111036</t>
  </si>
  <si>
    <t>kabel instalační jádro Cu plné izolace PVC plášť PVC 450/750V (CYKY) 3x2,5mm2</t>
  </si>
  <si>
    <t>-651776181</t>
  </si>
  <si>
    <t>47</t>
  </si>
  <si>
    <t>741122005</t>
  </si>
  <si>
    <t>Montáž kabel Cu bez ukončení uložený pod omítku plný plochý 3x1 až 2,5 mm2 (např. CYKYLo)</t>
  </si>
  <si>
    <t>-1403144760</t>
  </si>
  <si>
    <t>Montáž kabelů měděných bez ukončení uložených pod omítku plných plochých nebo bezhalogenových (např. CYKYLo) počtu a průřezu žil 3x1 až 2,5 mm2</t>
  </si>
  <si>
    <t>48</t>
  </si>
  <si>
    <t>34111098</t>
  </si>
  <si>
    <t>kabel instalační jádro Cu plné izolace PVC plášť PVC 450/750V (CYKY) 5x4mm2</t>
  </si>
  <si>
    <t>1594566981</t>
  </si>
  <si>
    <t>49</t>
  </si>
  <si>
    <t>34111100</t>
  </si>
  <si>
    <t>kabel instalační jádro Cu plné izolace PVC plášť PVC 450/750V (CYKY) 5x6mm2</t>
  </si>
  <si>
    <t>1786205535</t>
  </si>
  <si>
    <t>50</t>
  </si>
  <si>
    <t>741122032</t>
  </si>
  <si>
    <t>Montáž kabel Cu bez ukončení uložený pod omítku plný kulatý 5x4 až 6 mm2 (např. CYKY)</t>
  </si>
  <si>
    <t>1825310978</t>
  </si>
  <si>
    <t>Montáž kabelů měděných bez ukončení uložených pod omítku plných kulatých (např. CYKY), počtu a průřezu žil 5x4 až 6 mm2</t>
  </si>
  <si>
    <t>51</t>
  </si>
  <si>
    <t>34111080</t>
  </si>
  <si>
    <t>kabel instalační jádro Cu plné izolace PVC plášť PVC 450/750V (CYKY) 4x16mm2</t>
  </si>
  <si>
    <t>1458453064</t>
  </si>
  <si>
    <t>52</t>
  </si>
  <si>
    <t>741122034</t>
  </si>
  <si>
    <t>Montáž kabel Cu bez ukončení uložený pod omítku plný kulatý 5x25 až 35 mm2 (např. CYKY)</t>
  </si>
  <si>
    <t>-1725950407</t>
  </si>
  <si>
    <t>Montáž kabelů měděných bez ukončení uložených pod omítku plných kulatých (např. CYKY), počtu a průřezu žil 5x25 až 35 mm2</t>
  </si>
  <si>
    <t>53</t>
  </si>
  <si>
    <t>741130001</t>
  </si>
  <si>
    <t>Ukončení vodič izolovaný do 2,5 mm2 v rozváděči nebo na přístroji</t>
  </si>
  <si>
    <t>48301552</t>
  </si>
  <si>
    <t>Ukončení vodičů izolovaných s označením a zapojením v rozváděči nebo na přístroji, průřezu žíly do 2,5 mm2</t>
  </si>
  <si>
    <t>54</t>
  </si>
  <si>
    <t>741130003</t>
  </si>
  <si>
    <t>Ukončení vodič izolovaný do 4 mm2 v rozváděči nebo na přístroji</t>
  </si>
  <si>
    <t>-20653552</t>
  </si>
  <si>
    <t>Ukončení vodičů izolovaných s označením a zapojením v rozváděči nebo na přístroji, průřezu žíly do 4 mm2</t>
  </si>
  <si>
    <t>55</t>
  </si>
  <si>
    <t>741130004</t>
  </si>
  <si>
    <t>Ukončení vodič izolovaný do 6 mm2 v rozváděči nebo na přístroji</t>
  </si>
  <si>
    <t>-1411925586</t>
  </si>
  <si>
    <t>Ukončení vodičů izolovaných s označením a zapojením v rozváděči nebo na přístroji, průřezu žíly do 6 mm2</t>
  </si>
  <si>
    <t>56</t>
  </si>
  <si>
    <t>741130006</t>
  </si>
  <si>
    <t>Ukončení vodič izolovaný do 16 mm2 v rozváděči nebo na přístroji</t>
  </si>
  <si>
    <t>-589005062</t>
  </si>
  <si>
    <t>Ukončení vodičů izolovaných s označením a zapojením v rozváděči nebo na přístroji, průřezu žíly do 16 mm2</t>
  </si>
  <si>
    <t>57</t>
  </si>
  <si>
    <t>R308</t>
  </si>
  <si>
    <t>Sestava podlahové zásuvky (vybavení 4x230V s ochran.kolíkem a přepěťovou ochranou)</t>
  </si>
  <si>
    <t>-1519919967</t>
  </si>
  <si>
    <t>58</t>
  </si>
  <si>
    <t>R309</t>
  </si>
  <si>
    <t>Montáž sestavy podlahových zásuvek se zapojením vodičů</t>
  </si>
  <si>
    <t>-1671193752</t>
  </si>
  <si>
    <t>Montáž podlahových zásuvek se zapojením vodičů 10/16 A, provedení 2P + PE</t>
  </si>
  <si>
    <t>59</t>
  </si>
  <si>
    <t>37414130</t>
  </si>
  <si>
    <t>zvonek bytový</t>
  </si>
  <si>
    <t>-52804161</t>
  </si>
  <si>
    <t>60</t>
  </si>
  <si>
    <t>220320201</t>
  </si>
  <si>
    <t>Montáž zvonku pro vnitřní použití na střídavý nebo stejnosměrný proud napětí 3 až 24 V</t>
  </si>
  <si>
    <t>-1591405437</t>
  </si>
  <si>
    <t>61</t>
  </si>
  <si>
    <t>220320233</t>
  </si>
  <si>
    <t>Montáž tlačítka pro zvonky</t>
  </si>
  <si>
    <t>666902897</t>
  </si>
  <si>
    <t>Montáž příslušenství zvonku tlačítka</t>
  </si>
  <si>
    <t>62</t>
  </si>
  <si>
    <t>34562900</t>
  </si>
  <si>
    <t>svorka ochranná 6226-30 6mm2 25A</t>
  </si>
  <si>
    <t>-131722712</t>
  </si>
  <si>
    <t>P</t>
  </si>
  <si>
    <t>Poznámka k položce:_x000D_
MET svorkovnice</t>
  </si>
  <si>
    <t>63</t>
  </si>
  <si>
    <t>741231012</t>
  </si>
  <si>
    <t>Montáž svorkovnice do rozvaděčů - ochranná</t>
  </si>
  <si>
    <t>-2063874492</t>
  </si>
  <si>
    <t>Montáž svorkovnic do rozváděčů s popisnými štítky se zapojením vodičů na jedné straně ochranných</t>
  </si>
  <si>
    <t>HZS2232</t>
  </si>
  <si>
    <t>Hodinová zúčtovací sazba elektrikář odborný</t>
  </si>
  <si>
    <t>hod</t>
  </si>
  <si>
    <t>512</t>
  </si>
  <si>
    <t>1102238444</t>
  </si>
  <si>
    <t>Hodinové zúčtovací sazby profesí PSV provádění stavebních instalací elektrikář odborný</t>
  </si>
  <si>
    <t>Poznámka k položce:_x000D_
Práce při demontážích stávajících elektrických přístrojů, svítidel, kabelů a dokončovací práce na elektrickém zařízení</t>
  </si>
  <si>
    <t>65</t>
  </si>
  <si>
    <t>741810003</t>
  </si>
  <si>
    <t>Celková prohlídka elektrického rozvodu a zařízení přes 0,5 do 1 milionu Kč</t>
  </si>
  <si>
    <t>685407721</t>
  </si>
  <si>
    <t>Zkoušky a prohlídky elektrických rozvodů a zařízení celková prohlídka a vyhotovení revizní zprávy pro objem montážních prací přes 500 do 1000 tis. Kč</t>
  </si>
  <si>
    <t>Ostatní konstrukce a práce, bourání</t>
  </si>
  <si>
    <t>66</t>
  </si>
  <si>
    <t>977332112</t>
  </si>
  <si>
    <t>Frézování drážek ve stěnách z cihel do 50x50 mm</t>
  </si>
  <si>
    <t>-2127163530</t>
  </si>
  <si>
    <t>Frézování drážek pro vodiče ve stěnách z cihel, rozměru do 50x50 mm</t>
  </si>
  <si>
    <t>Úroveň 3:</t>
  </si>
  <si>
    <t>SO.01 -01A - Rozvaděč RE</t>
  </si>
  <si>
    <t xml:space="preserve">    741 - Demontáže</t>
  </si>
  <si>
    <t xml:space="preserve">    743 - Rozvaděč RE</t>
  </si>
  <si>
    <t xml:space="preserve">      21-M - Zkoušky a revize</t>
  </si>
  <si>
    <t>1512841</t>
  </si>
  <si>
    <t>ROZV.NEPRIM.MER. NR212/NKD7D/NSX250-125A</t>
  </si>
  <si>
    <t>CS ÚRS 2024 01</t>
  </si>
  <si>
    <t>-937405617</t>
  </si>
  <si>
    <t>Demontáže</t>
  </si>
  <si>
    <t>741211817</t>
  </si>
  <si>
    <t>Demontáž rozvodnic kovových pod omítkou s krytím do IPx4 plochou přes 0,8 m2</t>
  </si>
  <si>
    <t>1357808506</t>
  </si>
  <si>
    <t>Demontáž rozvodnic kovových, uložených pod omítkou, krytí do IPx 4, plochy přes 0,8 m2</t>
  </si>
  <si>
    <t>743</t>
  </si>
  <si>
    <t>741210101</t>
  </si>
  <si>
    <t>Montáž rozvaděčů litinových, hliníkových nebo plastových sestava do 50 kg</t>
  </si>
  <si>
    <t>2004973594</t>
  </si>
  <si>
    <t>Montáž rozvaděčů litinových, hliníkových nebo plastových bez zapojení vodičů sestavy hmotnosti do 50 kg</t>
  </si>
  <si>
    <t>741990062</t>
  </si>
  <si>
    <t>Utěsnění skříňových rozváděčů a řídících skříní</t>
  </si>
  <si>
    <t>581313438</t>
  </si>
  <si>
    <t>Ostatní doplňkové práce elektromontážní dokončovací práce (čistění a konzervace) utěsnění skříňových rozváděčů a řídících skříní</t>
  </si>
  <si>
    <t>21-M</t>
  </si>
  <si>
    <t>Zkoušky a revize</t>
  </si>
  <si>
    <t>210280101</t>
  </si>
  <si>
    <t>Kontrola rozváděčů nn silových hmotnosti do 200 kg</t>
  </si>
  <si>
    <t>-170779351</t>
  </si>
  <si>
    <t>Zkoušky a prohlídky rozvodných zařízení kontrola rozváděčů nn, (1 pole) silových, hmotnosti do 200 kg</t>
  </si>
  <si>
    <t>SO.01 -01B - Rozvaděč RH</t>
  </si>
  <si>
    <t>PSV - Práce a dodávky PSV</t>
  </si>
  <si>
    <t xml:space="preserve">    743 - Rozvaděč RH</t>
  </si>
  <si>
    <t>PSV</t>
  </si>
  <si>
    <t>Práce a dodávky PSV</t>
  </si>
  <si>
    <t>-1485770342</t>
  </si>
  <si>
    <t>741322821</t>
  </si>
  <si>
    <t>Demontáž jistič jednopólový nn do 63 A bez krytu nebo s krytem</t>
  </si>
  <si>
    <t>-105239315</t>
  </si>
  <si>
    <t>Demontáž jističů jednopólových nn bez signálního kontaktu do 63 A bez krytu nebo s krytem</t>
  </si>
  <si>
    <t>741331811</t>
  </si>
  <si>
    <t>Demontáž stykač stejnosměrný vestavný jednopólový do 100 A</t>
  </si>
  <si>
    <t>-517304911</t>
  </si>
  <si>
    <t>Demontáž stykačů nn stejnosměrných vestavných jednopólových do 100 A</t>
  </si>
  <si>
    <t>35711012</t>
  </si>
  <si>
    <t>rozvodnice zapuštěná, plné dveře, IP41, 54 modulárních jednotek, vč. N/pE</t>
  </si>
  <si>
    <t>432348698</t>
  </si>
  <si>
    <t>34535098</t>
  </si>
  <si>
    <t>spínač trojpólový páčkový zapuštěný, řazení 3</t>
  </si>
  <si>
    <t>-348361270</t>
  </si>
  <si>
    <t>35889541</t>
  </si>
  <si>
    <t>svodič přepětí - výměnný modul, 230V, signalizace, na DIN lištu</t>
  </si>
  <si>
    <t>1014453649</t>
  </si>
  <si>
    <t>35829007</t>
  </si>
  <si>
    <t>chránič proudový 4 pólový 40A typ A 0,03A</t>
  </si>
  <si>
    <t>1631153123</t>
  </si>
  <si>
    <t>35822111</t>
  </si>
  <si>
    <t>jistič 1-pólový 16 A vypínací charakteristika B vypínací schopnost 10 kA</t>
  </si>
  <si>
    <t>-1841473197</t>
  </si>
  <si>
    <t>35822166</t>
  </si>
  <si>
    <t>jistič 3-pólový 16 A vypínací charakteristika C vypínací schopnost 10 kA</t>
  </si>
  <si>
    <t>-721614775</t>
  </si>
  <si>
    <t>35822404</t>
  </si>
  <si>
    <t>jistič 3-pólový 32 A vypínací charakteristika B vypínací schopnost 10 kA</t>
  </si>
  <si>
    <t>-439271593</t>
  </si>
  <si>
    <t>35822186</t>
  </si>
  <si>
    <t>jistič 3-pólový 63 A vypínací charakteristika B vypínací schopnost 10 kA</t>
  </si>
  <si>
    <t>-1433619758</t>
  </si>
  <si>
    <t>1000140232</t>
  </si>
  <si>
    <t>OLI-10B-1N-030A Proudový chránič s nadproudovou ochranou</t>
  </si>
  <si>
    <t>materiály online</t>
  </si>
  <si>
    <t>-1424872992</t>
  </si>
  <si>
    <t>10B-1N-030A Proudový chránič s nadproudovou ochranou</t>
  </si>
  <si>
    <t>741210001</t>
  </si>
  <si>
    <t>Montáž rozvodnice oceloplechová nebo plastová běžná do 20 kg</t>
  </si>
  <si>
    <t>-1130851153</t>
  </si>
  <si>
    <t>Montáž rozvodnic oceloplechových nebo plastových bez zapojení vodičů běžných, hmotnosti do 20 kg</t>
  </si>
  <si>
    <t>741310561</t>
  </si>
  <si>
    <t>Montáž vypínač tří/čtyřpól výkonový pojistkový do 63 A bez zapojení vodičů</t>
  </si>
  <si>
    <t>-900701974</t>
  </si>
  <si>
    <t>Montáž spínačů tří nebo čtyřpólových vypínačů výkonových pojistkových, do 63 A</t>
  </si>
  <si>
    <t>741321043</t>
  </si>
  <si>
    <t>Montáž proudových chráničů čtyřpólových nn do 63 A ve skříni se zapojením vodičů</t>
  </si>
  <si>
    <t>2125928306</t>
  </si>
  <si>
    <t>Montáž proudových chráničů se zapojením vodičů čtyřpólových nn do 63 A ve skříni</t>
  </si>
  <si>
    <t>741321003</t>
  </si>
  <si>
    <t>Montáž proudových chráničů dvoupólových nn do 25 A ve skříni se zapojením vodičů</t>
  </si>
  <si>
    <t>2089874958</t>
  </si>
  <si>
    <t>Montáž proudových chráničů se zapojením vodičů dvoupólových nn do 25 A ve skříni</t>
  </si>
  <si>
    <t>741322072</t>
  </si>
  <si>
    <t>Montáž svodiče přepětí nn typ 2 třípólových dvoudílných s vložením modulu se zapojením vodičů</t>
  </si>
  <si>
    <t>945192897</t>
  </si>
  <si>
    <t>Montáž přepěťových ochran nn se zapojením vodičů svodiče přepětí - typ 2 třípólových dvoudílných s vložením modulu</t>
  </si>
  <si>
    <t>741320105</t>
  </si>
  <si>
    <t>Montáž jističů jednopólových nn do 25 A ve skříni se zapojením vodičů</t>
  </si>
  <si>
    <t>538485328</t>
  </si>
  <si>
    <t>Montáž jističů se zapojením vodičů jednopólových nn do 25 A ve skříni</t>
  </si>
  <si>
    <t>741320175</t>
  </si>
  <si>
    <t>Montáž jističů třípólových nn do 63 A ve skříni se zapojením vodičů</t>
  </si>
  <si>
    <t>-1509878076</t>
  </si>
  <si>
    <t>Montáž jističů se zapojením vodičů třípólových nn do 63 A ve skříni</t>
  </si>
  <si>
    <t>-1491339184</t>
  </si>
  <si>
    <t>-1533767925</t>
  </si>
  <si>
    <t>SO.01 -01C - Rozvaděč RP1</t>
  </si>
  <si>
    <t xml:space="preserve">    743 - Rozvaděč Rp1</t>
  </si>
  <si>
    <t xml:space="preserve">      M - Práce a dodávky M</t>
  </si>
  <si>
    <t>Rozvaděč Rp1</t>
  </si>
  <si>
    <t>35713142</t>
  </si>
  <si>
    <t>rozvodnice zapuštěná, průhledné dveře, 4 řady, šířka 14 modulárních jednotek</t>
  </si>
  <si>
    <t>-1155113663</t>
  </si>
  <si>
    <t>-374663140</t>
  </si>
  <si>
    <t>1865657082</t>
  </si>
  <si>
    <t>1505058368</t>
  </si>
  <si>
    <t>-1107337483</t>
  </si>
  <si>
    <t>321090140</t>
  </si>
  <si>
    <t>1867382678</t>
  </si>
  <si>
    <t>SO.01 -01D - Rozvaděč RP2</t>
  </si>
  <si>
    <t xml:space="preserve">    743 - Rozvaděč Rp2</t>
  </si>
  <si>
    <t>Rozvaděč Rp2</t>
  </si>
  <si>
    <t>1823306481</t>
  </si>
  <si>
    <t>-265617743</t>
  </si>
  <si>
    <t>35822403</t>
  </si>
  <si>
    <t>jistič 3-pólový 25 A vypínací charakteristika B vypínací schopnost 10 kA</t>
  </si>
  <si>
    <t>-1362488560</t>
  </si>
  <si>
    <t>-1633621423</t>
  </si>
  <si>
    <t>-1761912447</t>
  </si>
  <si>
    <t>-1640260567</t>
  </si>
  <si>
    <t>455048038</t>
  </si>
  <si>
    <t>-1167466760</t>
  </si>
  <si>
    <t>SO.01 -02 - Hromosvod (LPS)</t>
  </si>
  <si>
    <t>743 - Dodávky</t>
  </si>
  <si>
    <t xml:space="preserve">    741 - Elektromontáže</t>
  </si>
  <si>
    <t xml:space="preserve">    58-M - Revize vyhrazených technických zařízení</t>
  </si>
  <si>
    <t>Dodávky</t>
  </si>
  <si>
    <t>35441070</t>
  </si>
  <si>
    <t>tyč jímací s rovným koncem 2000mm FeZn</t>
  </si>
  <si>
    <t>174274037</t>
  </si>
  <si>
    <t>35441072</t>
  </si>
  <si>
    <t>drát D 8mm FeZn pro hromosvod</t>
  </si>
  <si>
    <t>kg</t>
  </si>
  <si>
    <t>741728497</t>
  </si>
  <si>
    <t>35442185</t>
  </si>
  <si>
    <t>držák oddáleného hromosvodu FeZn T</t>
  </si>
  <si>
    <t>-336052800</t>
  </si>
  <si>
    <t>35441703</t>
  </si>
  <si>
    <t>podpěra vedení hromosvodu na hřebenáče, nerez</t>
  </si>
  <si>
    <t>-357361874</t>
  </si>
  <si>
    <t>35441860</t>
  </si>
  <si>
    <t>svorka FeZn k jímací tyči - 4 šrouby</t>
  </si>
  <si>
    <t>-96024303</t>
  </si>
  <si>
    <t>35441875</t>
  </si>
  <si>
    <t>svorka křížová pro vodič D 6-10mm</t>
  </si>
  <si>
    <t>228036431</t>
  </si>
  <si>
    <t>35441905</t>
  </si>
  <si>
    <t>svorka připojovací k připojení okapových žlabů</t>
  </si>
  <si>
    <t>203553754</t>
  </si>
  <si>
    <t>35431015</t>
  </si>
  <si>
    <t>svorka uzemnění FeZn zkušební, spoj hromosvod/uzemnění</t>
  </si>
  <si>
    <t>-828352980</t>
  </si>
  <si>
    <t>35441986</t>
  </si>
  <si>
    <t>svorka odbočovací a spojovací pro pásek 30x4mm, FeZn</t>
  </si>
  <si>
    <t>1014956223</t>
  </si>
  <si>
    <t>35442062</t>
  </si>
  <si>
    <t>pás zemnící 30x4mm FeZn</t>
  </si>
  <si>
    <t>-1688503672</t>
  </si>
  <si>
    <t>35441865</t>
  </si>
  <si>
    <t>svorka FeZn k zemnící tyči - D 28mm</t>
  </si>
  <si>
    <t>-1647841470</t>
  </si>
  <si>
    <t>35442090</t>
  </si>
  <si>
    <t>tyč zemnící 2m FeZn</t>
  </si>
  <si>
    <t>547159901</t>
  </si>
  <si>
    <t>Elektromontáže</t>
  </si>
  <si>
    <t>218220201</t>
  </si>
  <si>
    <t>Demontáž tyčí jímacích délky do 3 m ze střešního hřebenu</t>
  </si>
  <si>
    <t>-1861954106</t>
  </si>
  <si>
    <t>Demontáž hromosvodného vedení jímacích tyčí délky do 3 m ze střešního hřebenu</t>
  </si>
  <si>
    <t>741421811</t>
  </si>
  <si>
    <t>Demontáž drátu nebo lana svodového vedení D do 8 mm kolmý svod</t>
  </si>
  <si>
    <t>-1061998655</t>
  </si>
  <si>
    <t>Demontáž hromosvodného vedení bez zachování funkčnosti svodových drátů nebo lan kolmého svodu, průměru do 8 mm</t>
  </si>
  <si>
    <t>741421843</t>
  </si>
  <si>
    <t>Demontáž svorky šroubové hromosvodné se 2 šrouby</t>
  </si>
  <si>
    <t>91109829</t>
  </si>
  <si>
    <t>Demontáž hromosvodného vedení bez zachování funkčnosti svorek šroubových se 2 šrouby</t>
  </si>
  <si>
    <t>741421851</t>
  </si>
  <si>
    <t>Demontáž vedení hromosvodné-podpěra střešní pod hřeben</t>
  </si>
  <si>
    <t>1422451016</t>
  </si>
  <si>
    <t>Demontáž hromosvodného vedení podpěr střešního vedení pod hřeben</t>
  </si>
  <si>
    <t>741430004</t>
  </si>
  <si>
    <t>Montáž tyč jímací délky do 3 m na střešní hřeben</t>
  </si>
  <si>
    <t>-49983062</t>
  </si>
  <si>
    <t>Montáž jímacích tyčí délky do 3 m, na střešní hřeben</t>
  </si>
  <si>
    <t>741420001</t>
  </si>
  <si>
    <t>Montáž drát nebo lano hromosvodné svodové D do 10 mm s podpěrou</t>
  </si>
  <si>
    <t>-702667440</t>
  </si>
  <si>
    <t>Montáž hromosvodného vedení svodových drátů nebo lan s podpěrami, Ø do 10 mm</t>
  </si>
  <si>
    <t>741420101</t>
  </si>
  <si>
    <t>Montáž držáků oddáleného vedení do zdiva</t>
  </si>
  <si>
    <t>-27691276</t>
  </si>
  <si>
    <t>Montáž oddáleného vedení držáků do zdiva</t>
  </si>
  <si>
    <t>741420022</t>
  </si>
  <si>
    <t>Montáž svorka hromosvodná se 3 a více šrouby</t>
  </si>
  <si>
    <t>30056169</t>
  </si>
  <si>
    <t>Montáž hromosvodného vedení svorek se 3 a více šrouby</t>
  </si>
  <si>
    <t>741420054</t>
  </si>
  <si>
    <t>Montáž vedení hromosvodné-tvarování prvku</t>
  </si>
  <si>
    <t>-968430420</t>
  </si>
  <si>
    <t>Montáž hromosvodného vedení ochranných prvků tvarování prvků</t>
  </si>
  <si>
    <t>Poznámka k položce:_x000D_
Tvatování jímače 0,5m pod úhlem 45 stupňů. Tvarování ostatních ohybů hromosvodového vedení</t>
  </si>
  <si>
    <t>741410021</t>
  </si>
  <si>
    <t>Montáž pásku uzemňovacího průřezu do 120 mm2 v městské zástavbě v zemi</t>
  </si>
  <si>
    <t>1782950733</t>
  </si>
  <si>
    <t>Montáž uzemňovacího vedení s upevněním, propojením a připojením pomocí svorek v zemi s izolací spojů pásku průřezu do 120 mm2 v městské zástavbě</t>
  </si>
  <si>
    <t>741440031</t>
  </si>
  <si>
    <t>Montáž tyč zemnicí dl do 2 m</t>
  </si>
  <si>
    <t>-180518630</t>
  </si>
  <si>
    <t>Montáž zemnicích desek a tyčí s připojením na svodové nebo uzemňovací vedení bez příslušenství tyčí, délky do 2 m</t>
  </si>
  <si>
    <t>384672606</t>
  </si>
  <si>
    <t>Poznámka k položce:_x000D_
Dokončovací práce na soustavě hromosvodu</t>
  </si>
  <si>
    <t>58-M</t>
  </si>
  <si>
    <t>Revize vyhrazených technických zařízení</t>
  </si>
  <si>
    <t>580106010</t>
  </si>
  <si>
    <t>Měření zemního přechodového odporu uzemnění ochranného nebo pracovního</t>
  </si>
  <si>
    <t>měření</t>
  </si>
  <si>
    <t>-919221330</t>
  </si>
  <si>
    <t>Měření při revizích zemního přechodového odporu uzemnění ochranného nebo pracovního</t>
  </si>
  <si>
    <t>Poznámka k položce:_x000D_
Měření jednotlivých uzemnění</t>
  </si>
  <si>
    <t>741810001</t>
  </si>
  <si>
    <t>Celková prohlídka elektrického rozvodu a zařízení do 100 000,- Kč</t>
  </si>
  <si>
    <t>-1992121364</t>
  </si>
  <si>
    <t>Zkoušky a prohlídky elektrických rozvodů a zařízení celková prohlídka a vyhotovení revizní zprávy pro objem montážních prací do 100 tis. Kč</t>
  </si>
  <si>
    <t>SO.01 -03 - Vzduchotechnika</t>
  </si>
  <si>
    <t>Ing. Marek Nos</t>
  </si>
  <si>
    <t>MARIO DESIGN s.r.o., Hodakova 653/13, 66 441 Troub</t>
  </si>
  <si>
    <t>PSV - Práce a dodávk - PSV - Práce a dodávk</t>
  </si>
  <si>
    <t xml:space="preserve">    713 - Izolace tepeln - 713 - Izolace tepeln</t>
  </si>
  <si>
    <t xml:space="preserve">    751 - Vzduchotechnik - 751 - Vzduchotechnik</t>
  </si>
  <si>
    <t xml:space="preserve">      D1 - </t>
  </si>
  <si>
    <t xml:space="preserve">    OST - Ostatní - OST - Ostatní</t>
  </si>
  <si>
    <t>PSV - Práce a dodávk</t>
  </si>
  <si>
    <t>713 - Izolace tepeln</t>
  </si>
  <si>
    <t>751 000 001</t>
  </si>
  <si>
    <t>Tepelná  izolace minerání vata tl. 40mm, s AL folií , hustota 40kg/m3</t>
  </si>
  <si>
    <t>m2</t>
  </si>
  <si>
    <t>713 492 151</t>
  </si>
  <si>
    <t>Mtž izolace tepelné potrubní pásy nebo rohožemi a Al folií stažených AL páskou</t>
  </si>
  <si>
    <t>URS2025/I</t>
  </si>
  <si>
    <t>751 000 002</t>
  </si>
  <si>
    <t>Požární izolace minerání vlna tl. 50 mm EI 30, s černou AL folií, hustota 66kg/m3, typ B, na horizontální kruhové potrubí, včetně montážního a spojovacího materiálu, certifikátu</t>
  </si>
  <si>
    <t>751 - Vzduchotechnik</t>
  </si>
  <si>
    <t>D1</t>
  </si>
  <si>
    <t>751 000 003</t>
  </si>
  <si>
    <t>Rekuperační jednotka průtok vzduchu P/O=370/370m3/h ve vnitřním standardním provedení, podlahová s rotačním rekuperátorem, elektrickým ohřívačem, filtrací F7/G4 a ventilátory s EC motory vč. integrované regulace, kanálové čidlo CO2, nástěnného ovladače, d</t>
  </si>
  <si>
    <t>Rekuperační jednotka průtok vzduchu P/O=370/370m3/h ve vnitřním standardním provedení, podlahová s rotačním rekuperátorem, elektrickým ohřívačem, filtrací F7/G4 a ventilátory s EC motory vč. integrované regulace, kanálové čidlo CO2, nástěnného ovladače, datový kabel 4P4C/RJ10-30m, standard  VZT 1.01</t>
  </si>
  <si>
    <t>751 611 114</t>
  </si>
  <si>
    <t>Montáž centrální vzduchotechnické jednotky s rekuperací tepla stojaté do 500 m3/h</t>
  </si>
  <si>
    <t>751 000 004</t>
  </si>
  <si>
    <t>Tlumič hluku kruhový polypropylenový DN 200, tl. izolace 50mm, délka 1m, Db=15/29/28/24/28/31/19/11 dBA</t>
  </si>
  <si>
    <t>751 344 112</t>
  </si>
  <si>
    <t>Montáž tlumiče hluku pro kruhové potrubí do D 200mm</t>
  </si>
  <si>
    <t>751 000 005</t>
  </si>
  <si>
    <t>Těsná zpětná klapka s magnetem, dvojité břitové těsnění DN200</t>
  </si>
  <si>
    <t>751 514 662</t>
  </si>
  <si>
    <t>Montáž škrticí nebo zpětné klapky D 100-200mm</t>
  </si>
  <si>
    <t>42 981 267</t>
  </si>
  <si>
    <t>Výfuková hlavice pozinkovaná DN 200</t>
  </si>
  <si>
    <t>751 514 762</t>
  </si>
  <si>
    <t>Mtž stříšky výfukové hlavice do 200mm</t>
  </si>
  <si>
    <t>751 000 006</t>
  </si>
  <si>
    <t>Střešní průchod izolovaný kaučuk tl.20mm, objímka, podstavec, DN240-800</t>
  </si>
  <si>
    <t>42 974 007</t>
  </si>
  <si>
    <t>Protidešťová sací stříška pozinkovaná se sítem DN200</t>
  </si>
  <si>
    <t>751 514 762.1</t>
  </si>
  <si>
    <t>Mtž stříšky nebo výfukové hlavice do 200mm</t>
  </si>
  <si>
    <t>751 000 007</t>
  </si>
  <si>
    <t>Vyústka komfortní bílá jednořadá s regulací R1 do kruhového potrubí, 625x75mm</t>
  </si>
  <si>
    <t>751 311 112</t>
  </si>
  <si>
    <t>Montáž vyústi čtyřhranné do kruhového potrubí do 0,08 m2</t>
  </si>
  <si>
    <t>751 000 008</t>
  </si>
  <si>
    <t>Textilní vyústka kruhová šedá DN200-8000mm, mikroperforce, závěs na Al lištu, kruhové obruče, závěsy 1m</t>
  </si>
  <si>
    <t>751 311 301</t>
  </si>
  <si>
    <t>Montáž vyústi textilní kruhové do DN200</t>
  </si>
  <si>
    <t>751 000 009</t>
  </si>
  <si>
    <t>Radiální nástěnný ventilátor na omítku se zpětnou klapkou, Qv=80m3/h, pext=100Pa</t>
  </si>
  <si>
    <t>751 122 011</t>
  </si>
  <si>
    <t>Montáž ventilátoru radiálního nízkotlakého nástěnného základního D do 100mm</t>
  </si>
  <si>
    <t>751 000 010</t>
  </si>
  <si>
    <t>Diagonální ventilátor se zpětnou klapkou a manžetami, Qv=210m3/h, pext=150Pa, DN125</t>
  </si>
  <si>
    <t>751 133 012</t>
  </si>
  <si>
    <t>Montáž ventilátoru diagonálního nízkotlakého potrubního základního D do 200mm</t>
  </si>
  <si>
    <t>42 981 023</t>
  </si>
  <si>
    <t>Výfuková hlavice pozinkovaná DN 160</t>
  </si>
  <si>
    <t>751 000 012</t>
  </si>
  <si>
    <t>Střešní průchod izolovaný kaučuk tl.20mm, objímka, podstavec, DN200-800</t>
  </si>
  <si>
    <t>751 000 013</t>
  </si>
  <si>
    <t>Tlumič hluku kruhový DN 125, tl. izolace 50mm, délka 600</t>
  </si>
  <si>
    <t>751 000 014</t>
  </si>
  <si>
    <t>Tlumič hluku kruhový DN 125, tl. izolace 50mm, délka 900</t>
  </si>
  <si>
    <t>RGL.7901</t>
  </si>
  <si>
    <t>Talířový ventil přívod/odvod vzduchu DN 100mm</t>
  </si>
  <si>
    <t>751 322 011</t>
  </si>
  <si>
    <t>Montáž talířového ventilu D do 100mm</t>
  </si>
  <si>
    <t>68</t>
  </si>
  <si>
    <t>751 000 015</t>
  </si>
  <si>
    <t>trouba spirálně vinutá Pz D 100mm, vč. tvarovek 10%, tř."C"</t>
  </si>
  <si>
    <t>70</t>
  </si>
  <si>
    <t>751 511 181</t>
  </si>
  <si>
    <t>Mtž potrubí plech skupiny I kruh bez příruby tloušťky plechu 0,6 mm D do 100 mm</t>
  </si>
  <si>
    <t>72</t>
  </si>
  <si>
    <t>751 000 016</t>
  </si>
  <si>
    <t>trouba spirálně vinutá Pz D 125mm, vč. tvarovek 30%, tř."C"</t>
  </si>
  <si>
    <t>74</t>
  </si>
  <si>
    <t>751 511 182</t>
  </si>
  <si>
    <t>Mtž potrubí plech skupiny I kruh bez příruby tloušťky plechu 0,6 mm D do 200 mm</t>
  </si>
  <si>
    <t>76</t>
  </si>
  <si>
    <t>751 000 017</t>
  </si>
  <si>
    <t>trouba spirálně vinutá Pz D 160mm, vč. tvarovek 20%, tř."C"</t>
  </si>
  <si>
    <t>78</t>
  </si>
  <si>
    <t>80</t>
  </si>
  <si>
    <t>751 000 018</t>
  </si>
  <si>
    <t>trouba spirálně vinutá Pz D 200mm, vč. tvarovek 20%, tř."C"</t>
  </si>
  <si>
    <t>82</t>
  </si>
  <si>
    <t>84</t>
  </si>
  <si>
    <t>751 581 352</t>
  </si>
  <si>
    <t>Protipožární prostup stěnou kruhového potrubí DN200</t>
  </si>
  <si>
    <t>86</t>
  </si>
  <si>
    <t>OST - Ostatní</t>
  </si>
  <si>
    <t>751 000 020</t>
  </si>
  <si>
    <t>Doprava horizontální</t>
  </si>
  <si>
    <t>sb</t>
  </si>
  <si>
    <t>88</t>
  </si>
  <si>
    <t>751 000 021</t>
  </si>
  <si>
    <t>Doprava vertikální</t>
  </si>
  <si>
    <t>90</t>
  </si>
  <si>
    <t>751 000 022</t>
  </si>
  <si>
    <t>Zaregulování</t>
  </si>
  <si>
    <t>h</t>
  </si>
  <si>
    <t>92</t>
  </si>
  <si>
    <t>751 000 023</t>
  </si>
  <si>
    <t>Komplexní zkoušky</t>
  </si>
  <si>
    <t>94</t>
  </si>
  <si>
    <t>751 000 024</t>
  </si>
  <si>
    <t>Zaškolení</t>
  </si>
  <si>
    <t>96</t>
  </si>
  <si>
    <t>751 000 025</t>
  </si>
  <si>
    <t>Položkově nespecifikované a drobný spojovací materiál včetně montáže</t>
  </si>
  <si>
    <t>98</t>
  </si>
  <si>
    <t>SO.01 -04 - Vytápění</t>
  </si>
  <si>
    <t>CM projekt s.r.o. , Bratislavská 5, Hustopeče u Br</t>
  </si>
  <si>
    <t>713 - Izolace tepelné</t>
  </si>
  <si>
    <t>716 - Požární prvky</t>
  </si>
  <si>
    <t>731 - Kotelny</t>
  </si>
  <si>
    <t>732 - Strojovny</t>
  </si>
  <si>
    <t>733 - Rozvod potrubí</t>
  </si>
  <si>
    <t>734 - Armatury</t>
  </si>
  <si>
    <t>735 - Otopná tělesa</t>
  </si>
  <si>
    <t>736 - Podlahové vytápění</t>
  </si>
  <si>
    <t>767 - Konstrukce zámečnické</t>
  </si>
  <si>
    <t>799 - Ostatní</t>
  </si>
  <si>
    <t>713</t>
  </si>
  <si>
    <t>Izolace tepelné</t>
  </si>
  <si>
    <t>722181212RT5</t>
  </si>
  <si>
    <t>Izolace vodovodního potrubí návleková z trubic z pěnového polyetylenu, tloušťka stěny 9 mm, d 15 mm</t>
  </si>
  <si>
    <t>RTS 24/ I</t>
  </si>
  <si>
    <t>Poznámka k položce:_x000D_
V položce je kalkulována dodávka izolační trubice, spon a lepicí pásky.</t>
  </si>
  <si>
    <t>722181212RT6</t>
  </si>
  <si>
    <t>Izolace vodovodního potrubí návleková z trubic z pěnového polyetylenu, tloušťka stěny 9 mm, d 18 mm</t>
  </si>
  <si>
    <t>722181212RT7</t>
  </si>
  <si>
    <t>Izolace vodovodního potrubí návleková z trubic z pěnového polyetylenu, tloušťka stěny 9 mm, d 22 mm</t>
  </si>
  <si>
    <t>631433002R</t>
  </si>
  <si>
    <t>pouzdro potrubní minerální vlákno; povrchová úprava Al fólie; vnitřní průměr 28,0 mm; tl. izolace 20,0 mm; provozní teplota  do 200 °C; tepelná vodivost (10°C) 0,0330 W/mK; tepelná vodivost (40°C) 0,037 W/mK; tepelná vodivost (50°C) 0,039 W/mK</t>
  </si>
  <si>
    <t>631433103R</t>
  </si>
  <si>
    <t>pouzdro potrubní minerální vlákno; povrchová úprava Al fólie; vnitřní průměr 35,0 mm; tl. izolace 25,0 mm; provozní teplota  do 200 °C; tepelná vodivost (10°C) 0,0330 W/mK; tepelná vodivost (40°C) 0,037 W/mK; tepelná vodivost (50°C) 0,039 W/mK</t>
  </si>
  <si>
    <t>631433104R</t>
  </si>
  <si>
    <t>pouzdro potrubní minerální vlákno; povrchová úprava Al fólie; vnitřní průměr 42,0 mm; tl. izolace 25,0 mm; provozní teplota  do 200 °C; tepelná vodivost (10°C) 0,0330 W/mK; tepelná vodivost (40°C) 0,037 W/mK; tepelná vodivost (50°C) 0,039 W/mK</t>
  </si>
  <si>
    <t>998713101R00</t>
  </si>
  <si>
    <t>Přesun hmot pro izolace tepelné v objektech výšky do 6 m</t>
  </si>
  <si>
    <t>t</t>
  </si>
  <si>
    <t>Poznámka k položce:_x000D_
50 m vodorovně</t>
  </si>
  <si>
    <t>716</t>
  </si>
  <si>
    <t>Požární prvky</t>
  </si>
  <si>
    <t>24633211R</t>
  </si>
  <si>
    <t>tmel akrylátový; těsnicí, požární; š. spáry od 5 mm; pro interiér; expandující; barva šedá; přilnavost k materiálům beton, omítky, sádrokarton, zdivo; přetíratelný</t>
  </si>
  <si>
    <t>28650014R</t>
  </si>
  <si>
    <t>manžeta těsnicí požárně ochranná, trubní; lakovaný plech vyplněný laminátem; D trubky = 110 mm; DN 120; hl. 60 mm</t>
  </si>
  <si>
    <t>731</t>
  </si>
  <si>
    <t>Kotelny</t>
  </si>
  <si>
    <t>731100002T00</t>
  </si>
  <si>
    <t>Průchod střechou DN125</t>
  </si>
  <si>
    <t>Vlastní</t>
  </si>
  <si>
    <t>731054077T00</t>
  </si>
  <si>
    <t>odkouření průchod střechou - pro vodorovné střechy</t>
  </si>
  <si>
    <t>731054130T00</t>
  </si>
  <si>
    <t>odkouření kaox.trubka 80/125, délka 1000mm</t>
  </si>
  <si>
    <t>731054140T00</t>
  </si>
  <si>
    <t>odkouření kaox.koleno 87° 80/125</t>
  </si>
  <si>
    <t>731249500T00</t>
  </si>
  <si>
    <t>Montáž odkouření kotle</t>
  </si>
  <si>
    <t>soubor</t>
  </si>
  <si>
    <t>731249126R00</t>
  </si>
  <si>
    <t>Montáž ocelových kotlů do 50 kW (100 kW) na kapalná a plynná paliva  přes 35 do 52 kW</t>
  </si>
  <si>
    <t>78000203T00</t>
  </si>
  <si>
    <t>Příložné čidlo teploty</t>
  </si>
  <si>
    <t>723274027T00</t>
  </si>
  <si>
    <t>odkouřen Koaxiální trubka D80/125 - 250mm</t>
  </si>
  <si>
    <t>811T00</t>
  </si>
  <si>
    <t>Uvedení kotle do provozu</t>
  </si>
  <si>
    <t>484173149T</t>
  </si>
  <si>
    <t>ZÁVĚSNÝ KONDENZAČNÍ PLYNOVÝ KOTEL (S JMENOVITÝM TEPELNÝM VÝKONEM PŘI 80/60°C,45,0 kW), (46,3 kW, 4,90 m3//h, DN20). ROZMĚRY (ŠxVxH) 45x76,6x37,7 cm. PŘIPOJENÍ G1</t>
  </si>
  <si>
    <t>484173200T</t>
  </si>
  <si>
    <t>Obslužná jednotka regulace</t>
  </si>
  <si>
    <t>484173201T</t>
  </si>
  <si>
    <t>Externí modul ekvitermní regulace</t>
  </si>
  <si>
    <t>484173220T</t>
  </si>
  <si>
    <t>Vnější sonda ekvitermní</t>
  </si>
  <si>
    <t>484173288T</t>
  </si>
  <si>
    <t>odkouření revizní koleno 87°pr.80/125mm</t>
  </si>
  <si>
    <t>484173294T</t>
  </si>
  <si>
    <t>odkouřen Vertikální komínová koncovka pro koax. systém 80/125mm, dl.1,1m, 0,7m nad střechu</t>
  </si>
  <si>
    <t>KHA7180801251 Vertikální komínová koncovka pro koax. systém 80/125mm, dl.1,1m, 0,7m nad střechu</t>
  </si>
  <si>
    <t>998731101R00</t>
  </si>
  <si>
    <t>Přesun hmot pro kotelny umístěné ve výšce (hloubce) do 6 m</t>
  </si>
  <si>
    <t>Poznámka k položce:_x000D_
vodorovně do 50 m</t>
  </si>
  <si>
    <t>732</t>
  </si>
  <si>
    <t>Strojovny</t>
  </si>
  <si>
    <t>732100304T00</t>
  </si>
  <si>
    <t>sdružený rozdělovač/sběrač 80/80 kombin.RS 3TO 3m3/h, D+M</t>
  </si>
  <si>
    <t>732111175T00</t>
  </si>
  <si>
    <t>Izolace pro hydraulický anuloid</t>
  </si>
  <si>
    <t>732111216T00</t>
  </si>
  <si>
    <t>Stojanová podpěra, výškově nastavitelná</t>
  </si>
  <si>
    <t>732111224T00</t>
  </si>
  <si>
    <t>Izolace pro rozdělovač a sběrač, D+M</t>
  </si>
  <si>
    <t>732199100RM1</t>
  </si>
  <si>
    <t>Montáž orientačních štítků s dodávkou orientačního štítku</t>
  </si>
  <si>
    <t>732423522T00</t>
  </si>
  <si>
    <t>ELEKTRONICKÉ OBĚHOVÉ 25-40 m = 2,4 m3//h, H = 4,0 m, PŘIPOJENÍ DN25_x000D_
 (m/min.=1,06 m³/hod, Δp/min.= 20,00 kPa, 230 V, AC, PŘÍKON 3-18 W</t>
  </si>
  <si>
    <t>732423502T00</t>
  </si>
  <si>
    <t>ELEKTRONICKÉ OBĚHOVÉ 25-40 m = 2,4 m3//h, H = 4,0 m, PŘIPOJENÍ DN25</t>
  </si>
  <si>
    <t>484387521R</t>
  </si>
  <si>
    <t>ohřívač vody zásobníkový nepřímotopný stacionární s bočním vývodem, bez příruby; ohřev výkonným výměníkem pro TUV  z externího zdroje; objem 115 l; výška 1 046 mm; pr. 524 mm; teplosměn.plocha 1,45 m2; doba ohřevu výměníkem z 10°C na 60 °C 17 min</t>
  </si>
  <si>
    <t>998732101R00</t>
  </si>
  <si>
    <t>Přesun hmot pro strojovny v objektech výšky do 6 m</t>
  </si>
  <si>
    <t>733</t>
  </si>
  <si>
    <t>Rozvod potrubí</t>
  </si>
  <si>
    <t>733113113R00</t>
  </si>
  <si>
    <t>Potrubí z trubek závitových příplatek k ceně za zhotovení přípojky z ocelových trubek závitových,  ,  , DN 15</t>
  </si>
  <si>
    <t>733163102R00</t>
  </si>
  <si>
    <t>Potrubí z měděných trubek měděné potrubí, D 15 mm, s 1,0 mm, pájení pomocí kapilárních pájecích tvarovek</t>
  </si>
  <si>
    <t>Poznámka k položce:_x000D_
včetně tvarovek, bez zednických výpomocí_x000D_
Včetně pomocného lešení o výšce podlahy do 1900 mm a pro zatížení do 1,5 kPa.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</si>
  <si>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</si>
  <si>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</si>
  <si>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</si>
  <si>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</si>
  <si>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</si>
  <si>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</si>
  <si>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733163106R00</t>
  </si>
  <si>
    <t>Potrubí z měděných trubek měděné potrubí, D 35 mm, s 1,5 mm, pájení pomocí kapilárních pájecích tvarovek</t>
  </si>
  <si>
    <t>733163107R00</t>
  </si>
  <si>
    <t>Potrubí z měděných trubek měděné potrubí, D 42 mm, s 1,5 mm, pájení pomocí kapilárních pájecích tvarovek</t>
  </si>
  <si>
    <t>998733101R00</t>
  </si>
  <si>
    <t>Přesun hmot pro rozvody potrubí v objektech výšky do 6 m</t>
  </si>
  <si>
    <t>734</t>
  </si>
  <si>
    <t>Armatury</t>
  </si>
  <si>
    <t>734191752TO</t>
  </si>
  <si>
    <t>Ventil regulační vyvažovací DN 25 kvs-8,43m3/h, PN25, s vypouštěním</t>
  </si>
  <si>
    <t>734299117T00</t>
  </si>
  <si>
    <t>Magnetický filtr  DN25, D+M</t>
  </si>
  <si>
    <t>1558932612</t>
  </si>
  <si>
    <t>734423131T00</t>
  </si>
  <si>
    <t>Tlakoměr 0- 350kPa</t>
  </si>
  <si>
    <t>734191750T00</t>
  </si>
  <si>
    <t>Ventily regulační vyvažovací DN20, závitový, D+M</t>
  </si>
  <si>
    <t>Poznámka k položce:_x000D_
Ventil regulační vyvažovací DN 20, kvs=5,39 m3/h, PN25, s vypouštěním</t>
  </si>
  <si>
    <t>734215133R00</t>
  </si>
  <si>
    <t>Ventil automatický, odvzdušňovací, mosazný, PN 14, DN 15, včetně dodávky materiálu</t>
  </si>
  <si>
    <t>734221672RT3</t>
  </si>
  <si>
    <t>Hlavice termostatická, včetně dodávky materiálu</t>
  </si>
  <si>
    <t>734235121R00</t>
  </si>
  <si>
    <t>Kohout kulový, mosazný, DN 15, PN 42, vnitřní-vnitřní, včetně dodávky materiálu</t>
  </si>
  <si>
    <t>734235123R00</t>
  </si>
  <si>
    <t>Kohout kulový, mosazný, DN 25, PN 35, vnitřní-vnitřní, včetně dodávky materiálu</t>
  </si>
  <si>
    <t>100</t>
  </si>
  <si>
    <t>734235124R00</t>
  </si>
  <si>
    <t>Kohout kulový, mosazný, DN 32, PN 35, vnitřní-vnitřní, včetně dodávky materiálu</t>
  </si>
  <si>
    <t>102</t>
  </si>
  <si>
    <t>734245423R00</t>
  </si>
  <si>
    <t>Klapka zpětná, mosazná, DN 25, PN 16, vnitřní-vnitřní závit, včetně dodávky materiálu</t>
  </si>
  <si>
    <t>104</t>
  </si>
  <si>
    <t>734245424R00</t>
  </si>
  <si>
    <t>Klapka zpětná, mosazná, DN 32, PN 12, vnitřní-vnitřní závit, včetně dodávky materiálu</t>
  </si>
  <si>
    <t>106</t>
  </si>
  <si>
    <t>734261300T00</t>
  </si>
  <si>
    <t>Šroubení  uzavírací k čerpadlu 1"</t>
  </si>
  <si>
    <t>108</t>
  </si>
  <si>
    <t>734266426R00</t>
  </si>
  <si>
    <t>Šroubení pro radiátory typu VK dvoutrubkový systém s vypouštěním, rohové, bronzové, DN EK 20x15, PN 10, včetně dodávky materiálu</t>
  </si>
  <si>
    <t>110</t>
  </si>
  <si>
    <t>734293312R00</t>
  </si>
  <si>
    <t>Kohout kulový, napouštěcí a vypouštěcí, mosazný, DN 15, PN 10, včetně dodávky materiálu</t>
  </si>
  <si>
    <t>112</t>
  </si>
  <si>
    <t>734295213R00</t>
  </si>
  <si>
    <t>Filtr mosazný, DN 25, PN 20, vnitřní-vnitřní závit, včetně dodávky materiálu</t>
  </si>
  <si>
    <t>114</t>
  </si>
  <si>
    <t>734295214R00</t>
  </si>
  <si>
    <t>Filtr mosazný, DN 32, PN 20, vnitřní-vnitřní závit, včetně dodávky materiálu</t>
  </si>
  <si>
    <t>116</t>
  </si>
  <si>
    <t>734417053T00</t>
  </si>
  <si>
    <t>Mosazná jímka 85mm</t>
  </si>
  <si>
    <t>118</t>
  </si>
  <si>
    <t>734494213R00</t>
  </si>
  <si>
    <t>Návarek s trubkovým závitem G 1/2", včetně dodávky materiálu</t>
  </si>
  <si>
    <t>120</t>
  </si>
  <si>
    <t>38832850R</t>
  </si>
  <si>
    <t>teploměr dvojkovový TT 60; pr.hlavice 60 mm; hlavice plastová; mat.stonku mosaz; délka stonku 45 mm; rozsah stupnice 0 až 120 °C; měřicí rozsah  20 až 100 °C; dělení stupnice 2 °C; použití pro topenáře</t>
  </si>
  <si>
    <t>122</t>
  </si>
  <si>
    <t>4221750T</t>
  </si>
  <si>
    <t>Servopohon 6NM 230V, D+M</t>
  </si>
  <si>
    <t>124</t>
  </si>
  <si>
    <t>42217517T</t>
  </si>
  <si>
    <t>Směšovací klapka třícestná  DN20, kvs-6,3, D+M</t>
  </si>
  <si>
    <t>126</t>
  </si>
  <si>
    <t>998734101R00</t>
  </si>
  <si>
    <t>Přesun hmot pro armatury v objektech výšky do 6 m</t>
  </si>
  <si>
    <t>735</t>
  </si>
  <si>
    <t>Otopná tělesa</t>
  </si>
  <si>
    <t>735157267R00</t>
  </si>
  <si>
    <t>Otopná tělesa panelová počet desek 1, počet přídavných přestupných ploch 1, výška 600 mm, délka 1100 mm, provedení ventil kompakt, pravé spodní připojení, s nuceným oběhem, čelní deska profilovaná, včetně dodávky materiálu</t>
  </si>
  <si>
    <t>130</t>
  </si>
  <si>
    <t>67</t>
  </si>
  <si>
    <t>735157560R00</t>
  </si>
  <si>
    <t>Otopná tělesa panelová počet desek 2, počet přídavných přestupných ploch 1, výška 600 mm, délka 400 mm, provedení ventil kompakt, pravé spodní připojení, s nuceným oběhem, čelní deska profilovaná, včetně dodávky materiálu</t>
  </si>
  <si>
    <t>132</t>
  </si>
  <si>
    <t>735157562R00</t>
  </si>
  <si>
    <t>Otopná tělesa panelová počet desek 2, počet přídavných přestupných ploch 1, výška 600 mm, délka 600 mm, provedení ventil kompakt, pravé spodní připojení, s nuceným oběhem, čelní deska profilovaná, včetně dodávky materiálu</t>
  </si>
  <si>
    <t>134</t>
  </si>
  <si>
    <t>69</t>
  </si>
  <si>
    <t>735157569R00</t>
  </si>
  <si>
    <t>Otopná tělesa panelová počet desek 2, počet přídavných přestupných ploch 1, výška 600 mm, délka 1400 mm, provedení ventil kompakt, pravé spodní připojení, s nuceným oběhem, čelní deska profilovaná, včetně dodávky materiálu</t>
  </si>
  <si>
    <t>136</t>
  </si>
  <si>
    <t>735157669R00</t>
  </si>
  <si>
    <t>Otopná tělesa panelová počet desek 2, počet přídavných přestupných ploch 2, výška 600 mm, délka 1400 mm, provedení ventil kompakt, pravé spodní připojení, s nuceným oběhem, čelní deska profilovaná, včetně dodávky materiálu</t>
  </si>
  <si>
    <t>138</t>
  </si>
  <si>
    <t>71</t>
  </si>
  <si>
    <t>735157670R00</t>
  </si>
  <si>
    <t>Otopná tělesa panelová počet desek 2, počet přídavných přestupných ploch 2, výška 600 mm, délka 1600 mm, provedení ventil kompakt, pravé spodní připojení, s nuceným oběhem, čelní deska profilovaná, včetně dodávky materiálu</t>
  </si>
  <si>
    <t>140</t>
  </si>
  <si>
    <t>735157680R00</t>
  </si>
  <si>
    <t>Otopná tělesa panelová počet desek 2, počet přídavných přestupných ploch 2, výška 900 mm, délka 400 mm, provedení ventil kompakt, pravé spodní připojení, s nuceným oběhem, čelní deska profilovaná, včetně dodávky materiálu</t>
  </si>
  <si>
    <t>142</t>
  </si>
  <si>
    <t>73</t>
  </si>
  <si>
    <t>735157693T00</t>
  </si>
  <si>
    <t>Otopné těleso panelové Radik Ventil Kompakt 22, v. 700 mm, dl. 600 mm</t>
  </si>
  <si>
    <t>144</t>
  </si>
  <si>
    <t>998735101R00</t>
  </si>
  <si>
    <t>Přesun hmot pro otopná tělesa v objektech výšky do 6 m</t>
  </si>
  <si>
    <t>146</t>
  </si>
  <si>
    <t>736</t>
  </si>
  <si>
    <t>Podlahové vytápění</t>
  </si>
  <si>
    <t>75</t>
  </si>
  <si>
    <t>736 346928T00</t>
  </si>
  <si>
    <t>Montáž podlahového vytápění na systémovou desku</t>
  </si>
  <si>
    <t>148</t>
  </si>
  <si>
    <t>736346925T00</t>
  </si>
  <si>
    <t>Montáž rozdělovače vč.skříně</t>
  </si>
  <si>
    <t>150</t>
  </si>
  <si>
    <t>77</t>
  </si>
  <si>
    <t>736347123T00</t>
  </si>
  <si>
    <t>Potrubí plastové  PE-RT pětivrstvá 16x2mm, role 480m</t>
  </si>
  <si>
    <t>bm</t>
  </si>
  <si>
    <t>152</t>
  </si>
  <si>
    <t>736347125T00</t>
  </si>
  <si>
    <t>Ochranná trubka, průměr 15-18mm</t>
  </si>
  <si>
    <t>154</t>
  </si>
  <si>
    <t>79</t>
  </si>
  <si>
    <t>7363471278T00</t>
  </si>
  <si>
    <t>Fixační oblouk pro plastové potrubí o průměru 14-18 mm</t>
  </si>
  <si>
    <t>156</t>
  </si>
  <si>
    <t>736347130T00</t>
  </si>
  <si>
    <t>Deska rovná DR pro suchou montáž (tl.30mm 960mmx480mm)</t>
  </si>
  <si>
    <t>158</t>
  </si>
  <si>
    <t>81</t>
  </si>
  <si>
    <t>736347133T00</t>
  </si>
  <si>
    <t>Deska koncová DK pro suchou montáž (tl.30mm 240mmx480mm)</t>
  </si>
  <si>
    <t>160</t>
  </si>
  <si>
    <t>736347134T00</t>
  </si>
  <si>
    <t>Deska koncová DKD pro suchou montáž (tl.30mm 320mmx480mm)</t>
  </si>
  <si>
    <t>162</t>
  </si>
  <si>
    <t>83</t>
  </si>
  <si>
    <t>736347140T00</t>
  </si>
  <si>
    <t>Sada rozdělovače/sběrače 3-cestný, DN32/DN20 s průtokoměry 6, ventily, vypouštěním a odvzušněním</t>
  </si>
  <si>
    <t>164</t>
  </si>
  <si>
    <t>Poznámka k položce:_x000D_
zátky a konzoly, D+M</t>
  </si>
  <si>
    <t>736347162T00</t>
  </si>
  <si>
    <t>rozdělovač-sběrač, var.1, 7 cestný, nerezový s průtokoměry, DN25 x DN20</t>
  </si>
  <si>
    <t>166</t>
  </si>
  <si>
    <t>85</t>
  </si>
  <si>
    <t>736347184T00</t>
  </si>
  <si>
    <t>kulový kohout MODUL - motýl, DN25 Fxzávitová vsuvka, D+M</t>
  </si>
  <si>
    <t>168</t>
  </si>
  <si>
    <t>736347221T00</t>
  </si>
  <si>
    <t>dilatační pás tl.8, šíře 150mm, fólie, 50m</t>
  </si>
  <si>
    <t>170</t>
  </si>
  <si>
    <t>87</t>
  </si>
  <si>
    <t>73634850T00</t>
  </si>
  <si>
    <t>Svěrné šroubení PE-X, PE-RT s Al-fólií 3/4", 16x2 D+M</t>
  </si>
  <si>
    <t>172</t>
  </si>
  <si>
    <t>998736101R00</t>
  </si>
  <si>
    <t>Přesun hmot pro podlahové vytápění v objektech výšky do 6 m</t>
  </si>
  <si>
    <t>174</t>
  </si>
  <si>
    <t>767</t>
  </si>
  <si>
    <t>Konstrukce zámečnické</t>
  </si>
  <si>
    <t>89</t>
  </si>
  <si>
    <t>767100004T00</t>
  </si>
  <si>
    <t>Konzola nosníková 250mm</t>
  </si>
  <si>
    <t>176</t>
  </si>
  <si>
    <t>767101000T00</t>
  </si>
  <si>
    <t>Doplňková konstrukce pro rozvody vytápění, ZTI</t>
  </si>
  <si>
    <t>178</t>
  </si>
  <si>
    <t>91</t>
  </si>
  <si>
    <t>31179105R</t>
  </si>
  <si>
    <t>tyč závitová M8; l = 1 000 mm; mat. ocel 4,8 - DIN 975; povrch bez úpravy</t>
  </si>
  <si>
    <t>180</t>
  </si>
  <si>
    <t>42310111R</t>
  </si>
  <si>
    <t>Objímka potrubní dvoušroubová, s upínací hlavou; materiál: ocel; povrchová úprava: pozinkováno; EPDM tlumicí vložka; průměr potrubí 17 až 19 mm; DN = 10</t>
  </si>
  <si>
    <t>182</t>
  </si>
  <si>
    <t>93</t>
  </si>
  <si>
    <t>42310112R</t>
  </si>
  <si>
    <t>Objímka potrubní dvoušroubová, s upínací hlavou; materiál: ocel; povrchová úprava: pozinkováno; EPDM tlumicí vložka; průměr potrubí 20 až 23 mm; DN = 15</t>
  </si>
  <si>
    <t>184</t>
  </si>
  <si>
    <t>42310113R</t>
  </si>
  <si>
    <t>Objímka potrubní dvoušroubová, s upínací hlavou; materiál: ocel; povrchová úprava: pozinkováno; EPDM tlumicí vložka; průměr potrubí 25 až 30 mm; DN = 20</t>
  </si>
  <si>
    <t>186</t>
  </si>
  <si>
    <t>95</t>
  </si>
  <si>
    <t>42310114R</t>
  </si>
  <si>
    <t>Objímka potrubní dvoušroubová, s upínací hlavou; materiál: ocel; povrchová úprava: pozinkováno; EPDM tlumicí vložka; průměr potrubí 31 až 38 mm; DN = 25</t>
  </si>
  <si>
    <t>188</t>
  </si>
  <si>
    <t>42310115R</t>
  </si>
  <si>
    <t>Objímka potrubní dvoušroubová, s upínací hlavou; materiál: ocel; povrchová úprava: pozinkováno; EPDM tlumicí vložka; průměr potrubí 40 až 46 mm; DN = 32</t>
  </si>
  <si>
    <t>190</t>
  </si>
  <si>
    <t>97</t>
  </si>
  <si>
    <t>998767101R00</t>
  </si>
  <si>
    <t>Přesun hmot pro kovové stavební doplňk. konstrukce v objektech výšky do 6 m</t>
  </si>
  <si>
    <t>192</t>
  </si>
  <si>
    <t>799</t>
  </si>
  <si>
    <t>Ostatní</t>
  </si>
  <si>
    <t>933T00</t>
  </si>
  <si>
    <t>Proplach systému ÚT</t>
  </si>
  <si>
    <t>194</t>
  </si>
  <si>
    <t>99</t>
  </si>
  <si>
    <t>802T00</t>
  </si>
  <si>
    <t>PD skutečného provedení</t>
  </si>
  <si>
    <t>196</t>
  </si>
  <si>
    <t>914T00</t>
  </si>
  <si>
    <t>Zkouška těsnosti vytápění</t>
  </si>
  <si>
    <t>198</t>
  </si>
  <si>
    <t>101</t>
  </si>
  <si>
    <t>916T00</t>
  </si>
  <si>
    <t>Topná zkouška</t>
  </si>
  <si>
    <t>200</t>
  </si>
  <si>
    <t>922T00</t>
  </si>
  <si>
    <t>Vyregulování systému vytápění</t>
  </si>
  <si>
    <t>202</t>
  </si>
  <si>
    <t>103</t>
  </si>
  <si>
    <t>931T00</t>
  </si>
  <si>
    <t>Napuštění topného systému upravenou vodou</t>
  </si>
  <si>
    <t>204</t>
  </si>
  <si>
    <t>960T00</t>
  </si>
  <si>
    <t>Likvidace odpadu - kontejner vč. odvozu na skládku a uhrazení poplatku za uložení odpadu</t>
  </si>
  <si>
    <t>206</t>
  </si>
  <si>
    <t>105</t>
  </si>
  <si>
    <t>9630T00</t>
  </si>
  <si>
    <t>Třídění odpadu</t>
  </si>
  <si>
    <t>208</t>
  </si>
  <si>
    <t>96T00</t>
  </si>
  <si>
    <t>Sekání drážek, průrazů, hrubá výplň, zapravení průrazů, vrtání zdiva a stropů</t>
  </si>
  <si>
    <t>210</t>
  </si>
  <si>
    <t>Poznámka k položce:_x000D_
Veškeré stavební přípomoci pro zhotovení zdravotechniky</t>
  </si>
  <si>
    <t>107</t>
  </si>
  <si>
    <t>999T00</t>
  </si>
  <si>
    <t>Nezměřitelné práce</t>
  </si>
  <si>
    <t>212</t>
  </si>
  <si>
    <t>SO.01 -05 - Stavební úpravy 1.NP+2.NP z důvodu vestavbydo podkroví a umístění výtahu</t>
  </si>
  <si>
    <t xml:space="preserve"> Město Litomyšl</t>
  </si>
  <si>
    <t xml:space="preserve">  ing. Ivana Smolová</t>
  </si>
  <si>
    <t xml:space="preserve"> ing. Ivana Smolová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</si>
  <si>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</si>
  <si>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</si>
  <si>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</si>
  <si>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</si>
  <si>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</si>
  <si>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</si>
  <si>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</si>
  <si>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</si>
  <si>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</si>
  <si>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711 - Izolace proti vodě, vlhkosti a plynům</t>
  </si>
  <si>
    <t xml:space="preserve">    713 - Izolace tepelné</t>
  </si>
  <si>
    <t xml:space="preserve">    732 - Ústřední vytápění - strojovny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</si>
  <si>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</si>
  <si>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</si>
  <si>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</si>
  <si>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</si>
  <si>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</si>
  <si>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</si>
  <si>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</si>
  <si>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</si>
  <si>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</si>
  <si>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</si>
  <si>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</si>
  <si>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</si>
  <si>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  ost1 - ostatní práce a materiály</t>
  </si>
  <si>
    <t>Práce a dodávky HSV</t>
  </si>
  <si>
    <t>Zemní práce</t>
  </si>
  <si>
    <t>113106151</t>
  </si>
  <si>
    <t>Rozebrání dlažeb vozovek z velkých kostek s ložem z kameniva ručně</t>
  </si>
  <si>
    <t>2015097709</t>
  </si>
  <si>
    <t>VV</t>
  </si>
  <si>
    <t>"pro základ pod venkovní schody"0,3*3,8</t>
  </si>
  <si>
    <t>129911111</t>
  </si>
  <si>
    <t>Bourání zdiva kamenného v odkopávkách nebo prokopávkách na MV, MVC ručně</t>
  </si>
  <si>
    <t>m3</t>
  </si>
  <si>
    <t>592241444</t>
  </si>
  <si>
    <t>"prozáklady"10*0,5*1,0</t>
  </si>
  <si>
    <t>132312121</t>
  </si>
  <si>
    <t>Hloubení zapažených rýh šířky do 800 mm v soudržných horninách třídy těžitelnosti II skupiny 4 ručně</t>
  </si>
  <si>
    <t>2143805048</t>
  </si>
  <si>
    <t>"výkopypro základovépasy"</t>
  </si>
  <si>
    <t>(0,7*1,5*0,1)+(0,3*1,2*0,1)+(0,5*(3,0+1,5)*0,7)</t>
  </si>
  <si>
    <t>"pas pod venkovní schody"</t>
  </si>
  <si>
    <t>3,8*0,3*1,0</t>
  </si>
  <si>
    <t>Součet</t>
  </si>
  <si>
    <t>133312822</t>
  </si>
  <si>
    <t>Hloubení zapažených šachet v hornině třídy těžitelnosti II skupiny 4 plocha výkopu přes 4 do 20 m2 ručně</t>
  </si>
  <si>
    <t>-1352062702</t>
  </si>
  <si>
    <t>"výkop pro výtah"2,55*2,45*1,35</t>
  </si>
  <si>
    <t>162211321</t>
  </si>
  <si>
    <t>Vodorovné přemístění výkopku z horniny třídy těžitelnosti II skupiny 4 a 5 stavebním kolečkem do 10 m</t>
  </si>
  <si>
    <t>763582763</t>
  </si>
  <si>
    <t>"výkop pod venk.schody"3,8*0,3*1,0</t>
  </si>
  <si>
    <t>162751137</t>
  </si>
  <si>
    <t>Vodorovné přemístění přes 9 000 do 10000 m výkopku/sypaniny z horniny třídy těžitelnosti II skupiny 4 a 5</t>
  </si>
  <si>
    <t>-1129775806</t>
  </si>
  <si>
    <t>16,29-"zásyp šachty po vodom."1</t>
  </si>
  <si>
    <t>171201221</t>
  </si>
  <si>
    <t>Poplatek za uložení na skládce (skládkovné) zeminy a kamení kód odpadu 17 05 04</t>
  </si>
  <si>
    <t>-603659992</t>
  </si>
  <si>
    <t>15,29</t>
  </si>
  <si>
    <t>15,29*1,8 "Přepočtené koeficientem množství</t>
  </si>
  <si>
    <t>174111101</t>
  </si>
  <si>
    <t>Zásyp jam, šachet rýh nebo kolem objektů sypaninou se zhutněním ručně</t>
  </si>
  <si>
    <t>737837174</t>
  </si>
  <si>
    <t>Zakládání</t>
  </si>
  <si>
    <t>271532213</t>
  </si>
  <si>
    <t>Podsyp pod základové konstrukce se zhutněním z hrubého kameniva frakce 8 až 16 mm</t>
  </si>
  <si>
    <t>993521147</t>
  </si>
  <si>
    <t>"pod výtahovou šachtu-řezC"</t>
  </si>
  <si>
    <t>1,25*1,2*0,6</t>
  </si>
  <si>
    <t>274313611</t>
  </si>
  <si>
    <t>Základové pásy z betonu tř. C 16/20</t>
  </si>
  <si>
    <t>892287222</t>
  </si>
  <si>
    <t>(0,7*1,5*0,45)+(0,3*1,2*0,45)+(0,5*(3,0+1,5)*1,05)</t>
  </si>
  <si>
    <t>"výkop pro výtah"(2,55+2,45)*2*0,5*0,6</t>
  </si>
  <si>
    <t>"výkop pro základ venk.schody"3,8*0,3*1,0</t>
  </si>
  <si>
    <t>Svislé a kompletní konstrukce</t>
  </si>
  <si>
    <t>311235121</t>
  </si>
  <si>
    <t>Zdivo jednovrstvé z cihel P10 na tenkovrstvou maltu tl 200 mm</t>
  </si>
  <si>
    <t>316472403</t>
  </si>
  <si>
    <t>"1.NP"</t>
  </si>
  <si>
    <t>(2,7*3,2)-(0,7*2,1)</t>
  </si>
  <si>
    <t>311235145</t>
  </si>
  <si>
    <t>Zdivo jednovrstvé z cihel P12,5 na tenkovrstvou maltu tl 250 mm</t>
  </si>
  <si>
    <t>1492379938</t>
  </si>
  <si>
    <t>((0,4+1,83)*3,2)-(0,8*2,1)</t>
  </si>
  <si>
    <t>311236111</t>
  </si>
  <si>
    <t>Zdivo jednovrstvé zvukově izolační z cihel P15 na maltu M10 tl 200 mm</t>
  </si>
  <si>
    <t>-62710967</t>
  </si>
  <si>
    <t>"3.NP"</t>
  </si>
  <si>
    <t>(3,0*4,0/2*2)-(0,9*2,0)</t>
  </si>
  <si>
    <t>311236131</t>
  </si>
  <si>
    <t>Zdivo jednovrstvé zvukově izolační z cihel P20 na maltu M10 tl 250 mm</t>
  </si>
  <si>
    <t>985747450</t>
  </si>
  <si>
    <t>"výtahová šachta"</t>
  </si>
  <si>
    <t>(8,05*4,425)-(1,2*2,2)-(8,05*0,25)</t>
  </si>
  <si>
    <t>(8,05*3,505)-(1,2*2,2)-(8,05*0,25)</t>
  </si>
  <si>
    <t>(2,275*4,0)+(2,25*3,4)-((2,275+2,25)*0,25)</t>
  </si>
  <si>
    <t>317121151</t>
  </si>
  <si>
    <t>Montáž ŽB překladů prefabrikovaných do rýh světlosti otvoru do 1050 mm</t>
  </si>
  <si>
    <t>538145412</t>
  </si>
  <si>
    <t>"P3"2</t>
  </si>
  <si>
    <t>"P7"9</t>
  </si>
  <si>
    <t>"P10"3</t>
  </si>
  <si>
    <t>59321210.1</t>
  </si>
  <si>
    <t>překlad železobetonový RZP vylehčený 1490x120x190mm</t>
  </si>
  <si>
    <t>-890432305</t>
  </si>
  <si>
    <t>59321101.1</t>
  </si>
  <si>
    <t>překlad železobetonový RZP 900x140x140mm</t>
  </si>
  <si>
    <t>1593115766</t>
  </si>
  <si>
    <t>59321101</t>
  </si>
  <si>
    <t>překlad železobetonový RZP vylehčený 1490x140x140mm</t>
  </si>
  <si>
    <t>157095661</t>
  </si>
  <si>
    <t>317121251</t>
  </si>
  <si>
    <t>Montáž ŽB překladů prefabrikovaných do rýh světlosti otvoru přes 1050 do 1800 mm</t>
  </si>
  <si>
    <t>582148116</t>
  </si>
  <si>
    <t>"P5"2</t>
  </si>
  <si>
    <t>59321212.1</t>
  </si>
  <si>
    <t>překlad železobetonový RZP vylehčený 1790x120x140mm</t>
  </si>
  <si>
    <t>1157893101</t>
  </si>
  <si>
    <t>317168012</t>
  </si>
  <si>
    <t>Překlad keramický plochý š 115 mm dl 1250 mm</t>
  </si>
  <si>
    <t>-1230368393</t>
  </si>
  <si>
    <t>"P2"3</t>
  </si>
  <si>
    <t>317168052</t>
  </si>
  <si>
    <t>Překlad keramický vysoký v 238 mm dl 1250 mm</t>
  </si>
  <si>
    <t>1727858467</t>
  </si>
  <si>
    <t>"P8"6</t>
  </si>
  <si>
    <t>"P9"3</t>
  </si>
  <si>
    <t>317168053</t>
  </si>
  <si>
    <t>Překlad keramický vysoký v 238 mm dl 1500 mm</t>
  </si>
  <si>
    <t>-1263109852</t>
  </si>
  <si>
    <t>"P6"6</t>
  </si>
  <si>
    <t>317944323</t>
  </si>
  <si>
    <t>Válcované nosníky č.14 až 22 dodatečně osazované do připravených otvorů</t>
  </si>
  <si>
    <t>-296442786</t>
  </si>
  <si>
    <t>"P1-5HEA140-3,3m"5*3,3*30,4*0,001</t>
  </si>
  <si>
    <t>"P4-4HEB180-1,9m"4*1,9*65,3*0,001</t>
  </si>
  <si>
    <t>340239212</t>
  </si>
  <si>
    <t>Zazdívka otvorů v příčkách nebo stěnách pl přes 1 do 4 m2 cihlami plnými tl přes 100 mm</t>
  </si>
  <si>
    <t>1732553038</t>
  </si>
  <si>
    <t>2,87</t>
  </si>
  <si>
    <t>"zazdívka za rozvaděč v 1.np"1,8*1,6*2</t>
  </si>
  <si>
    <t>342244111</t>
  </si>
  <si>
    <t>Příčka z cihel P10 na maltu M5 tloušťky 115 mm</t>
  </si>
  <si>
    <t>1414370167</t>
  </si>
  <si>
    <t>"1.NP"((1,4+3,2)*2,9)-(0,7*2,1)</t>
  </si>
  <si>
    <t>(1,0*2,9)-(0,7*2,1)</t>
  </si>
  <si>
    <t>(1,3*2,9)-(0,7*2,1)</t>
  </si>
  <si>
    <t>(0,4*2,9)</t>
  </si>
  <si>
    <t>Mezisoučet</t>
  </si>
  <si>
    <t>"2.NP"</t>
  </si>
  <si>
    <t>(0,4*3,0*2)</t>
  </si>
  <si>
    <t>((1,6*3,0)-(0,7*2,1))*2</t>
  </si>
  <si>
    <t>(3,0*3,0)-(0,7*2,1)</t>
  </si>
  <si>
    <t>342244121</t>
  </si>
  <si>
    <t>Příčka z cihel P10 na maltu M5 tloušťky 140 mm</t>
  </si>
  <si>
    <t>-1260694872</t>
  </si>
  <si>
    <t>"1NP"</t>
  </si>
  <si>
    <t>(1,5*2,5)-(0,9*2,1)+(1,1*2,05)</t>
  </si>
  <si>
    <t>Vodorovné konstrukce</t>
  </si>
  <si>
    <t>411324444</t>
  </si>
  <si>
    <t>Stropy deskové ze ŽB pohledového tř. C 25/30</t>
  </si>
  <si>
    <t>909551905</t>
  </si>
  <si>
    <t>"nad 1.NP"</t>
  </si>
  <si>
    <t>33*0,2</t>
  </si>
  <si>
    <t>"nad 2.NP"</t>
  </si>
  <si>
    <t>(6+21)*0,2</t>
  </si>
  <si>
    <t>411351011</t>
  </si>
  <si>
    <t>Zřízení bednění stropů deskových tl přes 5 do 25 cm bez podpěrné kce</t>
  </si>
  <si>
    <t>-1728620842</t>
  </si>
  <si>
    <t>33+21+6</t>
  </si>
  <si>
    <t>411351012</t>
  </si>
  <si>
    <t>Odstranění bednění stropů deskových tl přes 5 do 25 cm bez podpěrné kce</t>
  </si>
  <si>
    <t>241968800</t>
  </si>
  <si>
    <t>411354313</t>
  </si>
  <si>
    <t>Zřízení podpěrné konstrukce stropů výšky do 4 m tl přes 15 do 25 cm</t>
  </si>
  <si>
    <t>172739033</t>
  </si>
  <si>
    <t>411354314</t>
  </si>
  <si>
    <t>Odstranění podpěrné konstrukce stropů výšky do 4 m tl přes 15 do 25 cm</t>
  </si>
  <si>
    <t>-1739921576</t>
  </si>
  <si>
    <t>411359111</t>
  </si>
  <si>
    <t>Příplatek k cenám bednění stropů za pohledový beton</t>
  </si>
  <si>
    <t>-988625143</t>
  </si>
  <si>
    <t>411361821</t>
  </si>
  <si>
    <t>Výztuž stropů betonářskou ocelí 10 505</t>
  </si>
  <si>
    <t>-1690480912</t>
  </si>
  <si>
    <t>"R8"943*0,001</t>
  </si>
  <si>
    <t>"R14"65*0,001</t>
  </si>
  <si>
    <t>"R8"610*0,001</t>
  </si>
  <si>
    <t>"R14"330*0,001</t>
  </si>
  <si>
    <t>411362021</t>
  </si>
  <si>
    <t>Výztuž stropů svařovanými sítěmi Kari</t>
  </si>
  <si>
    <t>1138669745</t>
  </si>
  <si>
    <t>"150kg/m3"</t>
  </si>
  <si>
    <t>"základová deska ve výtahu"</t>
  </si>
  <si>
    <t>(2,1*2,25*0,1*150*0,001)</t>
  </si>
  <si>
    <t>413941133</t>
  </si>
  <si>
    <t>Osazování ocelových válcovaných nosníků stropů HEA nebo HEB výšky přes 120 do do 220 mm</t>
  </si>
  <si>
    <t>-834201014</t>
  </si>
  <si>
    <t>"stropnad2.np-U200"((12*7,3)+(2*5,9)+(4*6,1)+(1*6,4)+(3*6,65))*25,3*0,001</t>
  </si>
  <si>
    <t>"HEB160"2*6,5*42,6*0,001</t>
  </si>
  <si>
    <t>13010976</t>
  </si>
  <si>
    <t>ocel profilová jakost S235JR (11 375) průřez HEB 160</t>
  </si>
  <si>
    <t>-236468922</t>
  </si>
  <si>
    <t>13010826</t>
  </si>
  <si>
    <t>ocel profilová jakost S235JR (11 375) průřez U (UPN) 200</t>
  </si>
  <si>
    <t>753722505</t>
  </si>
  <si>
    <t>417321414</t>
  </si>
  <si>
    <t>Ztužující pásy a věnce ze ŽB tř. C 20/25</t>
  </si>
  <si>
    <t>874049488</t>
  </si>
  <si>
    <t>"věnce ve výtahové šachtě"</t>
  </si>
  <si>
    <t>(8,05+8,05+4,525)*0,25*0,25</t>
  </si>
  <si>
    <t>"věnec pro kotvení A v krovu"</t>
  </si>
  <si>
    <t>(1,15*0,3*0,8*3)</t>
  </si>
  <si>
    <t>12,6*0,2*0,3</t>
  </si>
  <si>
    <t>417351115</t>
  </si>
  <si>
    <t>Zřízení bednění ztužujících věnců</t>
  </si>
  <si>
    <t>-209390765</t>
  </si>
  <si>
    <t>"Věnce ve výtahové šachtě"</t>
  </si>
  <si>
    <t>(8,05+8,05+4,525)*0,25*2</t>
  </si>
  <si>
    <t>"věnce v krovu pro kotvení A"</t>
  </si>
  <si>
    <t>3*1,5*0,8*2</t>
  </si>
  <si>
    <t>12,6*0,3*2</t>
  </si>
  <si>
    <t>417351116</t>
  </si>
  <si>
    <t>Odstranění bednění ztužujících věnců</t>
  </si>
  <si>
    <t>1988318590</t>
  </si>
  <si>
    <t>417361221</t>
  </si>
  <si>
    <t>Výztuž ztužujících pásů a věnců betonářskou ocelí 10 216</t>
  </si>
  <si>
    <t>-339587361</t>
  </si>
  <si>
    <t>(8,05+8,05+4,525)/0,2*1,0*0,222*0,001</t>
  </si>
  <si>
    <t>12,6/0,2*0,5*0,222*0,001</t>
  </si>
  <si>
    <t>3*1,15/0,2*1,5*0,222*0,001</t>
  </si>
  <si>
    <t>417361821</t>
  </si>
  <si>
    <t>Výztuž ztužujících pásů a věnců betonářskou ocelí 10 505</t>
  </si>
  <si>
    <t>821417035</t>
  </si>
  <si>
    <t>(8,05+8,05+4,525)*4*0,89*0,001</t>
  </si>
  <si>
    <t>12,6*2*0,89*0,001</t>
  </si>
  <si>
    <t>3*1,15*8*0,89*0,001</t>
  </si>
  <si>
    <t>430321616</t>
  </si>
  <si>
    <t>Schodišťová konstrukce a rampa ze ŽB tř. C 30/37</t>
  </si>
  <si>
    <t>-1274291007</t>
  </si>
  <si>
    <t>"z1.np do 2.np"4,5</t>
  </si>
  <si>
    <t>430361821</t>
  </si>
  <si>
    <t>Výztuž schodišťové konstrukce a rampy betonářskou ocelí 10 505</t>
  </si>
  <si>
    <t>1269479490</t>
  </si>
  <si>
    <t>"u1.np do 2.np"0,675</t>
  </si>
  <si>
    <t>431351125</t>
  </si>
  <si>
    <t>Zřízení bednění podest schodišť a ramp křivočarých v do 4 m</t>
  </si>
  <si>
    <t>1852296823</t>
  </si>
  <si>
    <t>"z1.npdo2.np"(1,2*5,3)+(1,5*19*0,17)+(0,5*5,3)</t>
  </si>
  <si>
    <t>431351126</t>
  </si>
  <si>
    <t>Odstranění bednění podest schodišť a ramp křivočarých v do 4 m</t>
  </si>
  <si>
    <t>2015775182</t>
  </si>
  <si>
    <t>Úpravy povrchů, podlahy a osazování výplní</t>
  </si>
  <si>
    <t>612321121</t>
  </si>
  <si>
    <t>Vápenocementová omítka hladká jednovrstvá vnitřních stěn nanášená ručně</t>
  </si>
  <si>
    <t>1750083736</t>
  </si>
  <si>
    <t>"pod obklady"</t>
  </si>
  <si>
    <t>"1.np"(4,0+1,5+4,0+1,3+2,6+1,45+1,0+2,6+1,63+2,05+1,0+3,0+2,5)*2,0</t>
  </si>
  <si>
    <t>"2.np"(2,85+2,5+2,5+2,85+1,3+1,3+1,6+1,6+1,6+1,8+1,4+1,0)*2,0</t>
  </si>
  <si>
    <t>612321141</t>
  </si>
  <si>
    <t>Vápenocementová omítka štuková dvouvrstvá vnitřních stěn nanášená ručně</t>
  </si>
  <si>
    <t>1675368231</t>
  </si>
  <si>
    <t>"1.np"(2,25+2,35+1,65+2,7+1,5+1,5+1,5+2,0+3,0+2,5)*3,0</t>
  </si>
  <si>
    <t>-(1,2*2,2)-(0,8*2,1*2)-(0,7*2,1*6)</t>
  </si>
  <si>
    <t>((1,3+4,0+1,4+4,0)*3,0)-(0,7*2,1*2)</t>
  </si>
  <si>
    <t>"2.np"(1,6*4*3,0)-(0,7*2,1*4)+((2,85+5,5+2,5+3,1)*3,0)-(0,7*2,1*2,0)-(1,2*2,2)</t>
  </si>
  <si>
    <t>"3,np"(2,2+2,5+2,5)*3,0</t>
  </si>
  <si>
    <t>(2*3,0*4,0/2*2)-(0,9*2,0*2)</t>
  </si>
  <si>
    <t>"-omítka pod obklady"</t>
  </si>
  <si>
    <t>612325419</t>
  </si>
  <si>
    <t>Oprava vnitřní vápenocementové hladké omítky stěn v rozsahu plochy přes 30 do 50 % s celoplošným přeštukováním</t>
  </si>
  <si>
    <t>15600290</t>
  </si>
  <si>
    <t>"1.NP"(10,5+1,3+2,0+4,0+6,3+4,0+0,8+4,0+1,5+5,2+0,8+2,5+4,0+5,0+3,4+3,8)*3,0</t>
  </si>
  <si>
    <t>"2.NP"(7,0+6,0+4,5+5,0+2,0+10+5,5+4,0+4,0+3,5)*3,0</t>
  </si>
  <si>
    <t>617321131</t>
  </si>
  <si>
    <t>Vápenocementový štuk vnitřních světlíků nebo výtahových šachet tloušťky do 3 mm</t>
  </si>
  <si>
    <t>-864224033</t>
  </si>
  <si>
    <t>(((1,75+1,775)*2)*(6,83+1,1))-(1,2*2,2*2)</t>
  </si>
  <si>
    <t>(((2,275+2,25)*2)*6,83)-(1,2*2,2*2)</t>
  </si>
  <si>
    <t>(1,85+1,95+0,5)*4,0</t>
  </si>
  <si>
    <t>(2,2+2,1)*4,0</t>
  </si>
  <si>
    <t>619995001</t>
  </si>
  <si>
    <t>Začištění omítek kolem oken, dveří, podlah nebo obkladů</t>
  </si>
  <si>
    <t>606714052</t>
  </si>
  <si>
    <t>"pro injektáž zdiva"70</t>
  </si>
  <si>
    <t>622151001</t>
  </si>
  <si>
    <t>Penetrační akrylátový nátěr vnějších pastovitých tenkovrstvých omítek stěn</t>
  </si>
  <si>
    <t>1039931150</t>
  </si>
  <si>
    <t>"výtah.šachta nad střechou"1,2*(2,1+2,2+2,2)</t>
  </si>
  <si>
    <t>622211011.1</t>
  </si>
  <si>
    <t>Montáž kontaktního zateplení vnějších stěn lepením a mechanickým kotvením  desek do betonu a zdiva tl přes 40 do 80 mm</t>
  </si>
  <si>
    <t>-1899818247</t>
  </si>
  <si>
    <t>622511012</t>
  </si>
  <si>
    <t>Tenkovrstvá akrylátová zatíraná omítka zrnitost 1,5 mm vnějších stěn</t>
  </si>
  <si>
    <t>1722894274</t>
  </si>
  <si>
    <t>631311114</t>
  </si>
  <si>
    <t>Mazanina tl přes 50 do 80 mm z betonu prostého bez zvýšených nároků na prostředí tř. C 16/20</t>
  </si>
  <si>
    <t>1535842534</t>
  </si>
  <si>
    <t>"1.np-vstup"6*0,05</t>
  </si>
  <si>
    <t>631311124</t>
  </si>
  <si>
    <t>Mazanina tl přes 80 do 120 mm z betonu prostého bez zvýšených nároků na prostředí tř. C 16/20</t>
  </si>
  <si>
    <t>1227720928</t>
  </si>
  <si>
    <t>"1.np-kolem výtahu" 55*0,1</t>
  </si>
  <si>
    <t>631319171</t>
  </si>
  <si>
    <t>Příplatek k mazanině tl přes 50 do 80 mm za stržení povrchu spodní vrstvy před vložením výztuže</t>
  </si>
  <si>
    <t>2015584565</t>
  </si>
  <si>
    <t>631362021</t>
  </si>
  <si>
    <t>Výztuž mazanin svařovanými sítěmi Kari</t>
  </si>
  <si>
    <t>1565293376</t>
  </si>
  <si>
    <t>55*1,98*0,001</t>
  </si>
  <si>
    <t>632441216</t>
  </si>
  <si>
    <t>Potěr anhydritový samonivelační litý C25 přes 25 do 30 mm</t>
  </si>
  <si>
    <t>-1258861901</t>
  </si>
  <si>
    <t>"1.np-vstup"6</t>
  </si>
  <si>
    <t>632441217</t>
  </si>
  <si>
    <t>Potěr anhydritový samonivelační litý C25 přes 30 do 35 mm</t>
  </si>
  <si>
    <t>-1068342346</t>
  </si>
  <si>
    <t>"SK5,SK6,SK7- nové stropy+podlaha na terénu"</t>
  </si>
  <si>
    <t>(26+25+58,7)-85</t>
  </si>
  <si>
    <t>"2.np-na starém stropu-2.2"6</t>
  </si>
  <si>
    <t>632441220</t>
  </si>
  <si>
    <t>Potěr anhydritový samonivelační litý C25 přes 45 do 50 mm</t>
  </si>
  <si>
    <t>-338231667</t>
  </si>
  <si>
    <t>"SK4-výtah"1,775*1,7</t>
  </si>
  <si>
    <t>632451231</t>
  </si>
  <si>
    <t>Potěr cementový samonivelační litý C25 tl přes 30 do 35 mm</t>
  </si>
  <si>
    <t>58328033</t>
  </si>
  <si>
    <t>635111115</t>
  </si>
  <si>
    <t>Násyp pod podlahy ze štěrkopísku s udusáním</t>
  </si>
  <si>
    <t>-283792599</t>
  </si>
  <si>
    <t>"1.np-kolem výtahu"55*0,15</t>
  </si>
  <si>
    <t>941111111</t>
  </si>
  <si>
    <t>Montáž lešení řadového trubkového lehkého s podlahami zatížení do 200 kg/m2 š od 0,6 do 0,9 m v do 10 m</t>
  </si>
  <si>
    <t>1942747044</t>
  </si>
  <si>
    <t>(18+0,6+0,6+11+11+0,6+4,7+10,5+0,6+0,6+20)*(7,5-1,9)</t>
  </si>
  <si>
    <t>941111211</t>
  </si>
  <si>
    <t>Příplatek k lešení řadovému trubkovému lehkému s podlahami do 200 kg/m2 š od 0,6 do 0,9 m v do 10 m za každý den použití</t>
  </si>
  <si>
    <t>-77199911</t>
  </si>
  <si>
    <t>437,92*80 "Přepočtené koeficientem množství</t>
  </si>
  <si>
    <t>941111811</t>
  </si>
  <si>
    <t>Demontáž lešení řadového trubkového lehkého s podlahami zatížení do 200 kg/m2 š od 0,6 do 0,9 m v do 10 m</t>
  </si>
  <si>
    <t>-1619652223</t>
  </si>
  <si>
    <t>944611111</t>
  </si>
  <si>
    <t>Montáž ochranné plachty z textilie z umělých vláken</t>
  </si>
  <si>
    <t>89322552</t>
  </si>
  <si>
    <t>944611211</t>
  </si>
  <si>
    <t>Příplatek k ochranné plachtě za každý den použití</t>
  </si>
  <si>
    <t>-949345133</t>
  </si>
  <si>
    <t>600*80</t>
  </si>
  <si>
    <t>944611811</t>
  </si>
  <si>
    <t>Demontáž ochranné plachty z textilie z umělých vláken</t>
  </si>
  <si>
    <t>1048976811</t>
  </si>
  <si>
    <t>949101111</t>
  </si>
  <si>
    <t>Lešení pomocné pro objekty pozemních staveb s lešeňovou podlahou v do 1,9 m zatížení do 150 kg/m2</t>
  </si>
  <si>
    <t>1235607728</t>
  </si>
  <si>
    <t>"1.np+2.np"60+60</t>
  </si>
  <si>
    <t>949101112</t>
  </si>
  <si>
    <t>Lešení pomocné pro objekty pozemních staveb s lešeňovou podlahou v přes 1,9 do 3,5 m zatížení do 150 kg/m2</t>
  </si>
  <si>
    <t>-319741299</t>
  </si>
  <si>
    <t>"3.np"140*0,5</t>
  </si>
  <si>
    <t>949321112</t>
  </si>
  <si>
    <t>Montáž lešení dílcového do šachet o půdorysné ploše do 6 m2 v přes 10 do 20 m</t>
  </si>
  <si>
    <t>1202708322</t>
  </si>
  <si>
    <t>949321212</t>
  </si>
  <si>
    <t>Příplatek k lešení dílcovému do šachet do 6 m2 v přes 10 do 20 m za každý den použití</t>
  </si>
  <si>
    <t>981767178</t>
  </si>
  <si>
    <t>11*30</t>
  </si>
  <si>
    <t>949321812</t>
  </si>
  <si>
    <t>Demontáž lešení dílcového do šachet o půdorysné ploše do 6 m2 v přes 10 do 20 m</t>
  </si>
  <si>
    <t>-188337568</t>
  </si>
  <si>
    <t>962031132</t>
  </si>
  <si>
    <t>Bourání příček nebo přizdívek z cihel pálených tl do 100 mm</t>
  </si>
  <si>
    <t>-2077528454</t>
  </si>
  <si>
    <t>"u výtahu"(2,0*2,955)-(0,6*2,0)</t>
  </si>
  <si>
    <t>(1,0*2,955)-(0,8*2,0)</t>
  </si>
  <si>
    <t>"WC"((1,457+0,863+0,32+0,84+1,355+1,29+1,29+1,7)*2,955)-(0,6*2,0*3)-(0,8*2,0)</t>
  </si>
  <si>
    <t>"WC"((1,6+1,85)*3,15)-(0,6*2,0*2)</t>
  </si>
  <si>
    <t>((1,8+1,45+1,45+4,7)*3,15)-(0,8*2,0)-(0,6*2,0*3)</t>
  </si>
  <si>
    <t>(0,94+0,26)*2*1,5</t>
  </si>
  <si>
    <t>962031133</t>
  </si>
  <si>
    <t>Bourání příček nebo přizdívek z cihel pálených tl přes 100 do 150 mm</t>
  </si>
  <si>
    <t>1423352967</t>
  </si>
  <si>
    <t>"1.NP"0</t>
  </si>
  <si>
    <t>"2.NP"(2,6*3,15)-(0,8*2,0)</t>
  </si>
  <si>
    <t>"3.NP"((3,4+3,0+3,5)*1,0)+(((3,4*3,0)+(3,0*3,5))*3/2)</t>
  </si>
  <si>
    <t>962032230</t>
  </si>
  <si>
    <t>Bourání zdiva z cihel pálených nebo vápenopískových na MV nebo MVC do 1 m3</t>
  </si>
  <si>
    <t>-926639180</t>
  </si>
  <si>
    <t>0,6*0,33*2,3</t>
  </si>
  <si>
    <t>0,3*3,0*0,3</t>
  </si>
  <si>
    <t>0,6*0,15*0,3*2</t>
  </si>
  <si>
    <t>1,3*2,3*0,3</t>
  </si>
  <si>
    <t>0,3*2,3*0,3</t>
  </si>
  <si>
    <t>1,4*0,9*0,73</t>
  </si>
  <si>
    <t>0,6*1,5*0,3</t>
  </si>
  <si>
    <t>"2NP"0</t>
  </si>
  <si>
    <t>962032231</t>
  </si>
  <si>
    <t>Bourání zdiva z cihel pálených nebo vápenopískových na MV nebo MVC přes 1 m3</t>
  </si>
  <si>
    <t>-160630615</t>
  </si>
  <si>
    <t>1,6*1,4*2,3</t>
  </si>
  <si>
    <t>4,0*3,0*0,2</t>
  </si>
  <si>
    <t>1,7*3,0*0,73</t>
  </si>
  <si>
    <t>(3,0+1,0)*3,0*0,65</t>
  </si>
  <si>
    <t>"uvýtahu" (2,3+1,7+1,2)*2,7*0,44</t>
  </si>
  <si>
    <t>962032631</t>
  </si>
  <si>
    <t>Bourání zdiva komínového z cihel pálených, šamotových nebo vápenopískových na MV nebo MVC</t>
  </si>
  <si>
    <t>782776916</t>
  </si>
  <si>
    <t>"3.NP"0,87*0,54*4,5</t>
  </si>
  <si>
    <t>963013530</t>
  </si>
  <si>
    <t>Bourání stropů s keramickou výplní</t>
  </si>
  <si>
    <t>36932941</t>
  </si>
  <si>
    <t>"1.NP-DEM1"20*0,2</t>
  </si>
  <si>
    <t>963031434</t>
  </si>
  <si>
    <t>Bourání cihelných kleneb na MV nebo MVC tl do 300 mm</t>
  </si>
  <si>
    <t>1680059607</t>
  </si>
  <si>
    <t>"DEM2"12</t>
  </si>
  <si>
    <t>964011211</t>
  </si>
  <si>
    <t>Vybourání ŽB překladů prefabrikovaných dl do 3 m hmotnosti do 50 kg/m</t>
  </si>
  <si>
    <t>-1951692600</t>
  </si>
  <si>
    <t>1,5*0,15*0,19*5</t>
  </si>
  <si>
    <t>1,2*0,15*0,15</t>
  </si>
  <si>
    <t>964035111</t>
  </si>
  <si>
    <t>Bourání cihelných klenbových pásů jakéhokoliv průřezu</t>
  </si>
  <si>
    <t>-1933623860</t>
  </si>
  <si>
    <t>"2.NP"1,5*0,3*0,3</t>
  </si>
  <si>
    <t>964073351</t>
  </si>
  <si>
    <t>Vybourání válcovaných nosníků ze zdiva cihelného dl do 6 m hmotnosti přes 55 kg/m</t>
  </si>
  <si>
    <t>998942263</t>
  </si>
  <si>
    <t>"1.NP-3I200"26,3*3,15*3*0,001</t>
  </si>
  <si>
    <t>965043341</t>
  </si>
  <si>
    <t>Bourání podkladů pod dlažby betonových s potěrem nebo teracem tl do 100 mm pl přes 4 m2</t>
  </si>
  <si>
    <t>377021934</t>
  </si>
  <si>
    <t>"1.np-podlahapro SK7"54,29*0,095</t>
  </si>
  <si>
    <t>"2.np-podlaha v 2.3 pod nový koberec"15,5*0,03</t>
  </si>
  <si>
    <t>"2.np-podlahaproDEM1"20*0,15</t>
  </si>
  <si>
    <t>"2.np-podlahaproDEM2"12*0,05</t>
  </si>
  <si>
    <t>965046111</t>
  </si>
  <si>
    <t>Broušení stávajících betonových podlah úběr do 3 mm</t>
  </si>
  <si>
    <t>-111870481</t>
  </si>
  <si>
    <t>"1.np-oprava podkladu podlahy po vybourání dlažby v 1.4a1.5 (číslování dle nového stavu"12,3+4,4</t>
  </si>
  <si>
    <t>965081213</t>
  </si>
  <si>
    <t>Bourání podlah z dlaždic keramických nebo xylolitových tl do 10 mm plochy přes 1 m2</t>
  </si>
  <si>
    <t>-1585771421</t>
  </si>
  <si>
    <t>"1.np-1.1,1.3,1.4,1.5,1.6- číslování dle starého stavu"23,06+15+5,32+8,17+2,74</t>
  </si>
  <si>
    <t>"2.np-2.1,2.2,2.3,2.4- číslování dle starého stavu"18,48+1,23+1,54+15,34</t>
  </si>
  <si>
    <t>965082923</t>
  </si>
  <si>
    <t>Odstranění násypů pod podlahami tl do 100 mm pl přes 2 m2</t>
  </si>
  <si>
    <t>764779392</t>
  </si>
  <si>
    <t>"2.np-podlahaproDEM2"12*0,1</t>
  </si>
  <si>
    <t>"2.np-stropproDEM4"13,5*0,05</t>
  </si>
  <si>
    <t>965082941</t>
  </si>
  <si>
    <t>Odstranění násypů pod podlahami tl přes 200 mm</t>
  </si>
  <si>
    <t>-1838056696</t>
  </si>
  <si>
    <t>"1.np-podlaha"(23,06+15+5,32+8,17+2,74)*0,3</t>
  </si>
  <si>
    <t>968062455</t>
  </si>
  <si>
    <t>Vybourání dřevěných dveřních zárubní pl do 2 m2</t>
  </si>
  <si>
    <t>1488766792</t>
  </si>
  <si>
    <t>0,8*2,0*2</t>
  </si>
  <si>
    <t>968072455</t>
  </si>
  <si>
    <t>Vybourání kovových dveřních zárubní pl do 2 m2</t>
  </si>
  <si>
    <t>-56212321</t>
  </si>
  <si>
    <t>(0,6*2,0*4)+(0,8*2,0*3)+(0,9*2,0*3)</t>
  </si>
  <si>
    <t>(0,6*2,0*5)+(0,9*2,0*6)</t>
  </si>
  <si>
    <t>(0,9*2,0)</t>
  </si>
  <si>
    <t>973031344</t>
  </si>
  <si>
    <t>Vysekání kapes ve zdivu cihelném na MV nebo MVC pl do 0,25 m2 hl do 150 mm</t>
  </si>
  <si>
    <t>-1633667226</t>
  </si>
  <si>
    <t>973031825</t>
  </si>
  <si>
    <t>Vysekání kapes ve zdivu cihelném na MV nebo MVC pro zavázání zdí tl do 450 mm</t>
  </si>
  <si>
    <t>1467172375</t>
  </si>
  <si>
    <t>"1.NP"3,0*2</t>
  </si>
  <si>
    <t>973031842</t>
  </si>
  <si>
    <t>Vysekání kapes ve zdivu cihelném na MC pro zavázání příček tl do 100 mm</t>
  </si>
  <si>
    <t>-1148496739</t>
  </si>
  <si>
    <t>(3*2,955)</t>
  </si>
  <si>
    <t>6*3,15</t>
  </si>
  <si>
    <t>974031664</t>
  </si>
  <si>
    <t>Vysekání rýh ve zdivu cihelném pro vtahování nosníků hl do 150 mm v do 150 mm</t>
  </si>
  <si>
    <t>1493551270</t>
  </si>
  <si>
    <t>"P3"(2*1,5)*2</t>
  </si>
  <si>
    <t>"P5"(1*2,6)</t>
  </si>
  <si>
    <t>"P7"(2*0,9)</t>
  </si>
  <si>
    <t>974031666</t>
  </si>
  <si>
    <t>Vysekání rýh ve zdivu cihelném pro vtahování nosníků hl do 150 mm v do 250 mm</t>
  </si>
  <si>
    <t>-411138054</t>
  </si>
  <si>
    <t>"P1+P2"(5*3,468)+(4*3,468)</t>
  </si>
  <si>
    <t>"P4"(8*1,75)</t>
  </si>
  <si>
    <t>"P9"(2*1,25)</t>
  </si>
  <si>
    <t>975021311</t>
  </si>
  <si>
    <t>Podchycení nadzákladového zdiva pod stropem tl zdiva přes 450 do 600 mm</t>
  </si>
  <si>
    <t>-441860281</t>
  </si>
  <si>
    <t>975022251</t>
  </si>
  <si>
    <t>Podchycení nadzákladového zdiva tl do 450 mm dřevěnou výztuhou v do 3 m dl podchycení přes 3 do 5 m</t>
  </si>
  <si>
    <t>659690652</t>
  </si>
  <si>
    <t>975043111</t>
  </si>
  <si>
    <t>Jednořadové podchycení stropů pro osazení nosníků v do 3,5 m pro zatížení do 750 kg/m</t>
  </si>
  <si>
    <t>1591828018</t>
  </si>
  <si>
    <t>787349791</t>
  </si>
  <si>
    <t>975111111</t>
  </si>
  <si>
    <t>Zřízení plošného podchycení konstrukcí systémovými samostatnými stojkami v do 4 m zatížení do 6 kPa</t>
  </si>
  <si>
    <t>-1375738092</t>
  </si>
  <si>
    <t>975111112</t>
  </si>
  <si>
    <t>Příplatek k plošnému podchycení konstrukcí systémovými samostatnými stojkami v do 4 m zatížení do 6 kPa za první a ZKD den použití</t>
  </si>
  <si>
    <t>1262877392</t>
  </si>
  <si>
    <t>100*30 "Přepočtené koeficientem množství</t>
  </si>
  <si>
    <t>975111113</t>
  </si>
  <si>
    <t>Odstranění plošného podchycení konstrukcí systémovými samostatnými stojkami v do 4 m zatížení do 6 kPa</t>
  </si>
  <si>
    <t>1792382636</t>
  </si>
  <si>
    <t>978012191</t>
  </si>
  <si>
    <t>Otlučení (osekání) vnitřní vápenné nebo vápenocementové omítky stropů rákosových v rozsahu přes 50 do 100 %</t>
  </si>
  <si>
    <t>-151308525</t>
  </si>
  <si>
    <t>"1.np-stropproDEM1"20</t>
  </si>
  <si>
    <t>"1.np-stropproDEM2"12</t>
  </si>
  <si>
    <t>"2.np-stropproDEM3"19</t>
  </si>
  <si>
    <t>"2.np-stropproDEM4"13,5</t>
  </si>
  <si>
    <t>978013161</t>
  </si>
  <si>
    <t>Otlučení (osekání) vnitřní vápenné nebo vápenocementové omítky stěn v rozsahu přes 30 do 50 %</t>
  </si>
  <si>
    <t>-1646586483</t>
  </si>
  <si>
    <t>978013191</t>
  </si>
  <si>
    <t>Otlučení (osekání) vnitřní vápenné nebo vápenocementové omítky stěn v rozsahu přes 50 do 100 %</t>
  </si>
  <si>
    <t>1331482885</t>
  </si>
  <si>
    <t>"schodišťová zeď-cihla"45</t>
  </si>
  <si>
    <t>993211111</t>
  </si>
  <si>
    <t>Dovoz a odvoz systémových stojek včetně nosníků pro podchycování konstrukcí do 10 km včetně naložení a složení</t>
  </si>
  <si>
    <t>-193190076</t>
  </si>
  <si>
    <t>997</t>
  </si>
  <si>
    <t>Přesun sutě</t>
  </si>
  <si>
    <t>109</t>
  </si>
  <si>
    <t>997013153</t>
  </si>
  <si>
    <t>Vnitrostaveništní doprava suti a vybouraných hmot pro budovy v přes 9 do 12 m s omezením mechanizace</t>
  </si>
  <si>
    <t>867083119</t>
  </si>
  <si>
    <t>997013311</t>
  </si>
  <si>
    <t>Montáž a demontáž shozu suti v do 10 m</t>
  </si>
  <si>
    <t>510819087</t>
  </si>
  <si>
    <t>111</t>
  </si>
  <si>
    <t>997013321</t>
  </si>
  <si>
    <t>Příplatek k shozu suti v do 10 m za první a ZKD den použití</t>
  </si>
  <si>
    <t>-1882949349</t>
  </si>
  <si>
    <t>6*10 "Přepočtené koeficientem množství</t>
  </si>
  <si>
    <t>997013501</t>
  </si>
  <si>
    <t>Odvoz suti a vybouraných hmot na skládku nebo meziskládku do 1 km se složením</t>
  </si>
  <si>
    <t>1892569992</t>
  </si>
  <si>
    <t>113</t>
  </si>
  <si>
    <t>997013509</t>
  </si>
  <si>
    <t>Příplatek k odvozu suti a vybouraných hmot na skládku ZKD 1 km přes 1 km</t>
  </si>
  <si>
    <t>-1420084196</t>
  </si>
  <si>
    <t>187,342*10 "Přepočtené koeficientem množství</t>
  </si>
  <si>
    <t>997013609</t>
  </si>
  <si>
    <t>Poplatek za uložení na skládce (skládkovné) stavebního odpadu ze směsí nebo oddělených frakcí betonu, cihel a keramických výrobků kód odpadu 17 01 07</t>
  </si>
  <si>
    <t>-147360451</t>
  </si>
  <si>
    <t>187,472-14,657-0,039</t>
  </si>
  <si>
    <t>115</t>
  </si>
  <si>
    <t>997013811</t>
  </si>
  <si>
    <t>Poplatek za uložení na skládce (skládkovné) stavebního odpadu dřevěného kód odpadu 17 02 01</t>
  </si>
  <si>
    <t>-945834640</t>
  </si>
  <si>
    <t>0,028+14,629</t>
  </si>
  <si>
    <t>997013814</t>
  </si>
  <si>
    <t>Poplatek za uložení na skládce (skládkovné) stavebního odpadu izolací kód odpadu 17 06 04</t>
  </si>
  <si>
    <t>869079022</t>
  </si>
  <si>
    <t>0,039</t>
  </si>
  <si>
    <t>998</t>
  </si>
  <si>
    <t>Přesun hmot</t>
  </si>
  <si>
    <t>117</t>
  </si>
  <si>
    <t>998011009</t>
  </si>
  <si>
    <t>Přesun hmot pro budovy zděné s omezením mechanizace pro budovy v přes 6 do 12 m</t>
  </si>
  <si>
    <t>406949398</t>
  </si>
  <si>
    <t>711</t>
  </si>
  <si>
    <t>Izolace proti vodě, vlhkosti a plynům</t>
  </si>
  <si>
    <t>711411001</t>
  </si>
  <si>
    <t>Provedení izolace proti tlakové vodě vodorovné za studena nátěrem penetračním</t>
  </si>
  <si>
    <t>-651951760</t>
  </si>
  <si>
    <t>"podlaha v přízemí"</t>
  </si>
  <si>
    <t>119</t>
  </si>
  <si>
    <t>11163150</t>
  </si>
  <si>
    <t>lak penetrační asfaltový</t>
  </si>
  <si>
    <t>-1701809297</t>
  </si>
  <si>
    <t>55*0,00033 "Přepočtené koeficientem množství</t>
  </si>
  <si>
    <t>711411052</t>
  </si>
  <si>
    <t>Provedení izolace proti vodě za studena na vodorovné ploše tekutou lepenkou</t>
  </si>
  <si>
    <t>975893754</t>
  </si>
  <si>
    <t>"1.np-vesprše"1,3*1,3</t>
  </si>
  <si>
    <t>121</t>
  </si>
  <si>
    <t>24551030</t>
  </si>
  <si>
    <t>stěrka hydroizolační dvousložková cemento-polymerová vlákny vyztužená proti zemní vlhkosti</t>
  </si>
  <si>
    <t>-22750561</t>
  </si>
  <si>
    <t>1,69*2,1 "Přepočtené koeficientem množství</t>
  </si>
  <si>
    <t>711412001</t>
  </si>
  <si>
    <t>Provedení izolace proti tlakové vodě svislé za studena nátěrem penetračním</t>
  </si>
  <si>
    <t>1873619473</t>
  </si>
  <si>
    <t>"kolem výtahu"</t>
  </si>
  <si>
    <t>(2,55+2,45)*2*1,0</t>
  </si>
  <si>
    <t>123</t>
  </si>
  <si>
    <t>-1182439891</t>
  </si>
  <si>
    <t>10*0,00034 "Přepočtené koeficientem množství</t>
  </si>
  <si>
    <t>711412052</t>
  </si>
  <si>
    <t>Provedení izolace proti vodě za studena na svislé ploše tekutou lepenkou</t>
  </si>
  <si>
    <t>-1751129138</t>
  </si>
  <si>
    <t>"1.np-sprcha"(1,3+1,3+1,3)*2,0</t>
  </si>
  <si>
    <t>125</t>
  </si>
  <si>
    <t>-2062051105</t>
  </si>
  <si>
    <t>7,8*2,2 "Přepočtené koeficientem množství</t>
  </si>
  <si>
    <t>711461103</t>
  </si>
  <si>
    <t>Provedení izolace proti tlakové vodě vodorovné fólií přilepenou v plné ploše</t>
  </si>
  <si>
    <t>-1758756577</t>
  </si>
  <si>
    <t>55*2</t>
  </si>
  <si>
    <t>127</t>
  </si>
  <si>
    <t>28322003</t>
  </si>
  <si>
    <t>fólie hydroizolační pro spodní stavbu mPVC tl 1,0mm</t>
  </si>
  <si>
    <t>1076171862</t>
  </si>
  <si>
    <t>55*1,1655 "Přepočtené koeficientem množství</t>
  </si>
  <si>
    <t>711461201</t>
  </si>
  <si>
    <t>Provedení izolace proti tlakové vodě vodorovné fólií zesílením spojů páskem</t>
  </si>
  <si>
    <t>-1341825618</t>
  </si>
  <si>
    <t>129</t>
  </si>
  <si>
    <t>95122549</t>
  </si>
  <si>
    <t>711462103</t>
  </si>
  <si>
    <t>Provedení izolace proti tlakové vodě svislé fólií přilepenou v plné ploše</t>
  </si>
  <si>
    <t>1724773850</t>
  </si>
  <si>
    <t>10*2</t>
  </si>
  <si>
    <t>131</t>
  </si>
  <si>
    <t>-694844794</t>
  </si>
  <si>
    <t>10*1,221 "Přepočtené koeficientem množství</t>
  </si>
  <si>
    <t>711462201</t>
  </si>
  <si>
    <t>Provedení izolace proti tlakové vodě svislé fólií zesílením spojů páskem</t>
  </si>
  <si>
    <t>2133366835</t>
  </si>
  <si>
    <t>133</t>
  </si>
  <si>
    <t>318046957</t>
  </si>
  <si>
    <t>998711112</t>
  </si>
  <si>
    <t>Přesun hmot tonážní pro izolace proti vodě, vlhkosti a plynům s omezením mechanizace v objektech v přes 6 do 12 m</t>
  </si>
  <si>
    <t>-1556089695</t>
  </si>
  <si>
    <t>135</t>
  </si>
  <si>
    <t>713114112</t>
  </si>
  <si>
    <t>Tepelná foukaná izolace celulózová vlákna vodorovná volná tl přes 150 do 250 mm</t>
  </si>
  <si>
    <t>132910491</t>
  </si>
  <si>
    <t>"střecha nad 2.8+2.10+2.11"75*0,2</t>
  </si>
  <si>
    <t>713121111</t>
  </si>
  <si>
    <t>Montáž izolace tepelné podlah volně kladenými rohožemi, pásy, dílci, deskami 1 vrstva</t>
  </si>
  <si>
    <t>-1597871904</t>
  </si>
  <si>
    <t>"1.np-podlaha kolem výtahu-SK7"55</t>
  </si>
  <si>
    <t>"SK5"26</t>
  </si>
  <si>
    <t>"SK6"25+6</t>
  </si>
  <si>
    <t>137</t>
  </si>
  <si>
    <t>28372305</t>
  </si>
  <si>
    <t>deska EPS 100 pro konstrukce s běžným zatížením λ=0,037 tl 50mm</t>
  </si>
  <si>
    <t>-173932010</t>
  </si>
  <si>
    <t>55*1,05 "Přepočtené koeficientem množství</t>
  </si>
  <si>
    <t>28372303</t>
  </si>
  <si>
    <t>deska EPS 100 pro konstrukce s běžným zatížením λ=0,037 tl 40mm</t>
  </si>
  <si>
    <t>-1000642039</t>
  </si>
  <si>
    <t>"SK5+SK6"26+25+6</t>
  </si>
  <si>
    <t>139</t>
  </si>
  <si>
    <t>465394214</t>
  </si>
  <si>
    <t>"1.np-nová podlahakolem výtahu"55</t>
  </si>
  <si>
    <t>28372309</t>
  </si>
  <si>
    <t>deska EPS 100 pro konstrukce s běžným zatížením λ=0,037 tl 100mm</t>
  </si>
  <si>
    <t>1323144473</t>
  </si>
  <si>
    <t>141</t>
  </si>
  <si>
    <t>713123211</t>
  </si>
  <si>
    <t>Montáž tepelné izolace z XPS tepelně izolačního systému základové desky svisle 1 vrstva do 100 mm</t>
  </si>
  <si>
    <t>347679762</t>
  </si>
  <si>
    <t>"kolem výtahu"(2,55+2,45)*2*1,7</t>
  </si>
  <si>
    <t>28376455</t>
  </si>
  <si>
    <t>deska XPS hrana polodrážková a hladký povrch 500kPA λ=0,035 tl 70mm</t>
  </si>
  <si>
    <t>1292570337</t>
  </si>
  <si>
    <t>17*1,08 "Přepočtené koeficientem množství</t>
  </si>
  <si>
    <t>143</t>
  </si>
  <si>
    <t>713131341</t>
  </si>
  <si>
    <t>Montáž izolace tepelné stěn lepením bodově nízkoexpanzní (PUR) pěnou s mechanickým kotvením rohoží, pásů, dílců, desek tl do 100mm</t>
  </si>
  <si>
    <t>-1368112052</t>
  </si>
  <si>
    <t>"za rozvaděč v 1.np"1,66*1,85</t>
  </si>
  <si>
    <t>59052104</t>
  </si>
  <si>
    <t>deska tepelně izolační z tvrzené PU pěny vnitřní, kapilárně aktivní, prodyšná λ=0,033 tl 50mm</t>
  </si>
  <si>
    <t>620441510</t>
  </si>
  <si>
    <t>10,871*1,05 "Přepočtené koeficientem množství</t>
  </si>
  <si>
    <t>145</t>
  </si>
  <si>
    <t>713152111</t>
  </si>
  <si>
    <t>Montáž nadstřešní izolace do nízkých nadkrokevních držáků sklonu střechy přes 30 do 45° vzdálenost držáků do 1 000 mm</t>
  </si>
  <si>
    <t>1100792228</t>
  </si>
  <si>
    <t>28376501</t>
  </si>
  <si>
    <t>deska izolační PIR s oboustranným textilním rounem λ=0,026 tl 100mm</t>
  </si>
  <si>
    <t>-613249992</t>
  </si>
  <si>
    <t>2*300</t>
  </si>
  <si>
    <t>147</t>
  </si>
  <si>
    <t>713191134</t>
  </si>
  <si>
    <t>Montáž izolace tepelné podlah, stropů vrchem nebo střech překrytí fólií se svařovaným spojem</t>
  </si>
  <si>
    <t>-1142571010</t>
  </si>
  <si>
    <t>"SK7+SK6+SK5"55+25+6+26</t>
  </si>
  <si>
    <t>28323100</t>
  </si>
  <si>
    <t>fólie LDPE (750 kg/m3) proti zemní vlhkosti nad úrovní terénu tl 0,8mm</t>
  </si>
  <si>
    <t>-1625759775</t>
  </si>
  <si>
    <t>112*1,1655 "Přepočtené koeficientem množství</t>
  </si>
  <si>
    <t>149</t>
  </si>
  <si>
    <t>713191111.1</t>
  </si>
  <si>
    <t>doplňky a opracování prostupů v PIR- montáž+dodávka</t>
  </si>
  <si>
    <t>-2133638940</t>
  </si>
  <si>
    <t>998713112</t>
  </si>
  <si>
    <t>Přesun hmot tonážní pro izolace tepelné s omezením mechanizace v objektech v přes 6 do 12 m</t>
  </si>
  <si>
    <t>-455543481</t>
  </si>
  <si>
    <t>Ústřední vytápění - strojovny</t>
  </si>
  <si>
    <t>151</t>
  </si>
  <si>
    <t>732291811</t>
  </si>
  <si>
    <t>Demontáž tělesa topného elektrického 220/380 V výkon do 3500 W</t>
  </si>
  <si>
    <t>1965765365</t>
  </si>
  <si>
    <t>762</t>
  </si>
  <si>
    <t>Konstrukce tesařské</t>
  </si>
  <si>
    <t>762086113</t>
  </si>
  <si>
    <t>Montáž KDK hmotnosti prvku přes 10 do 15 kg</t>
  </si>
  <si>
    <t>-1451747779</t>
  </si>
  <si>
    <t>"výztuhy pro ztužení stáv.krovu-krokve,plné vazby-táhlo"160</t>
  </si>
  <si>
    <t>153</t>
  </si>
  <si>
    <t>RMAT0002</t>
  </si>
  <si>
    <t xml:space="preserve">kovová doplňková konstrukce-tyč plná </t>
  </si>
  <si>
    <t>1322644514</t>
  </si>
  <si>
    <t>762214811</t>
  </si>
  <si>
    <t>Demontáž schodiště přímočarého nebo křivočarého š přes 1,0 do 1,5 m s podstupnicemi</t>
  </si>
  <si>
    <t>1223373910</t>
  </si>
  <si>
    <t>155</t>
  </si>
  <si>
    <t>762331811</t>
  </si>
  <si>
    <t>Demontáž vázaných kcí krovů z hranolů průřezové pl do 120 cm2</t>
  </si>
  <si>
    <t>-126745974</t>
  </si>
  <si>
    <t>762331812</t>
  </si>
  <si>
    <t>Demontáž vázaných kcí krovů z hranolů průřezové pl přes 120 do 224 cm2</t>
  </si>
  <si>
    <t>1755657009</t>
  </si>
  <si>
    <t>"14/16"20,4</t>
  </si>
  <si>
    <t>"13,5/13,5/"14,5</t>
  </si>
  <si>
    <t>157</t>
  </si>
  <si>
    <t>762331813</t>
  </si>
  <si>
    <t>Demontáž vázaných kcí krovů z hranolů průřezové pl přes 224 do 288 cm2</t>
  </si>
  <si>
    <t>-913942852</t>
  </si>
  <si>
    <t>"16/18"12,6+8,1</t>
  </si>
  <si>
    <t>"15/17"4</t>
  </si>
  <si>
    <t>762331815</t>
  </si>
  <si>
    <t>Demontáž vázaných kcí krovů z hranolů průřezové pl přes 450 do 600 cm2</t>
  </si>
  <si>
    <t>700625399</t>
  </si>
  <si>
    <t>"vaznýtrám20/21"25,3</t>
  </si>
  <si>
    <t>159</t>
  </si>
  <si>
    <t>762332531</t>
  </si>
  <si>
    <t>Montáž vázaných kcí krovů pravidelných pomocí tesařských spojů z hoblovaného řeziva průřezové pl přes 50 do 120 cm2</t>
  </si>
  <si>
    <t>-1460855119</t>
  </si>
  <si>
    <t>"fixace zarážky ti izolace-60/120"0,75*54</t>
  </si>
  <si>
    <t>60512125</t>
  </si>
  <si>
    <t>hranol stavební řezivo průřezu do 120cm2 do dl 6m</t>
  </si>
  <si>
    <t>867377050</t>
  </si>
  <si>
    <t>40,5*0,06*0,12</t>
  </si>
  <si>
    <t>0,292*1,05 "Přepočtené koeficientem množství</t>
  </si>
  <si>
    <t>161</t>
  </si>
  <si>
    <t>762332532</t>
  </si>
  <si>
    <t>Montáž vázaných kcí krovů pravidelných z řeziva hoblovaného průřezové pl přes 120 do 224 cm2</t>
  </si>
  <si>
    <t>1890772290</t>
  </si>
  <si>
    <t>"3.np-kleštiny8/16"88,8</t>
  </si>
  <si>
    <t>"3.np-vaznýtrám 12/18"3,6</t>
  </si>
  <si>
    <t>"3.np-vaznice12/18"3,6</t>
  </si>
  <si>
    <t>"3.np-sloupek10/10"4,2</t>
  </si>
  <si>
    <t>"3.np-krokev16/14"7,2</t>
  </si>
  <si>
    <t>"3.np-výměnakrokve16/14"39,4</t>
  </si>
  <si>
    <t>"3.np-ztužení5/10"5,6</t>
  </si>
  <si>
    <t>"3.np-výztuhapodlahy8/12"55,7</t>
  </si>
  <si>
    <t>"3.np-patní hranol-zaráížka pro montáž pir80/20"82</t>
  </si>
  <si>
    <t>290,1*1,04 "Přepočtené koeficientem množství</t>
  </si>
  <si>
    <t>60512130</t>
  </si>
  <si>
    <t>hranol stavební řezivo průřezu do 224cm2 do dl 6m</t>
  </si>
  <si>
    <t>-787214443</t>
  </si>
  <si>
    <t>163</t>
  </si>
  <si>
    <t>762332533</t>
  </si>
  <si>
    <t>Montáž vázaných kcí krovů pravidelných z řeziva hoblovaného průřezové pl přes 224 do 288 cm2</t>
  </si>
  <si>
    <t>2113448140</t>
  </si>
  <si>
    <t>1,991*1,04 "Přepočtené koeficientem množství</t>
  </si>
  <si>
    <t>60512135</t>
  </si>
  <si>
    <t>hranol stavební řezivo průřezu do 288cm2 do dl 6m</t>
  </si>
  <si>
    <t>-333377581</t>
  </si>
  <si>
    <t>0,051*1,04</t>
  </si>
  <si>
    <t>165</t>
  </si>
  <si>
    <t>762341250</t>
  </si>
  <si>
    <t>Montáž bednění střech rovných a šikmých sklonu do 60° z hoblovaných prken</t>
  </si>
  <si>
    <t>-682292051</t>
  </si>
  <si>
    <t>300</t>
  </si>
  <si>
    <t>60515111</t>
  </si>
  <si>
    <t>řezivo jehličnaté boční prkno 20-30mm</t>
  </si>
  <si>
    <t>1287271386</t>
  </si>
  <si>
    <t>300*0,024</t>
  </si>
  <si>
    <t>7,2*1,05 "Přepočtené koeficientem množství</t>
  </si>
  <si>
    <t>167</t>
  </si>
  <si>
    <t>762341811</t>
  </si>
  <si>
    <t>Demontáž bednění střech z prken</t>
  </si>
  <si>
    <t>-780383274</t>
  </si>
  <si>
    <t>762342214</t>
  </si>
  <si>
    <t>Montáž laťování na střechách jednoduchých sklonu do 60° osové vzdálenosti přes 150 do 360 mm</t>
  </si>
  <si>
    <t>-2063749554</t>
  </si>
  <si>
    <t>169</t>
  </si>
  <si>
    <t>60514106</t>
  </si>
  <si>
    <t>řezivo jehličnaté lať pevnostní třída S10-13 průřez 40x60mm</t>
  </si>
  <si>
    <t>490819295</t>
  </si>
  <si>
    <t>300*0,04*0,06</t>
  </si>
  <si>
    <t>762342602</t>
  </si>
  <si>
    <t>Montáž kontralatí přes nadkrokevní systém do 1 vrutu na m latě pro izolaci tl přes 160 mm do 200 mm</t>
  </si>
  <si>
    <t>-478072212</t>
  </si>
  <si>
    <t>171</t>
  </si>
  <si>
    <t>-1094239694</t>
  </si>
  <si>
    <t>420*0,04*0,06</t>
  </si>
  <si>
    <t>762361312</t>
  </si>
  <si>
    <t>Konstrukční a vyrovnávací vrstva pod klempířské prvky (atiky) z desek dřevoštěpkových tl 22 mm</t>
  </si>
  <si>
    <t>1472637579</t>
  </si>
  <si>
    <t>"u zelené stěny"8*0,5</t>
  </si>
  <si>
    <t>173</t>
  </si>
  <si>
    <t>762395000</t>
  </si>
  <si>
    <t>Spojovací prostředky krovů, bednění, laťování, nadstřešních konstrukcí</t>
  </si>
  <si>
    <t>-1470564159</t>
  </si>
  <si>
    <t>4,267+0,307+0,053+7,56+0,72+1,008</t>
  </si>
  <si>
    <t>762512235</t>
  </si>
  <si>
    <t>Montáž podlahové kce podkladové z desek dřevotřískových nebo cementotřískových přibíjených na dřevo</t>
  </si>
  <si>
    <t>-2069495306</t>
  </si>
  <si>
    <t>175</t>
  </si>
  <si>
    <t>60726272.1</t>
  </si>
  <si>
    <t>deska dřevoštěpková QSB 3 P+D nebroušená tl 15mm</t>
  </si>
  <si>
    <t>-2139970006</t>
  </si>
  <si>
    <t>762521811</t>
  </si>
  <si>
    <t>Demontáž podlah bez polštářů z prken tloušťky do 32 mm</t>
  </si>
  <si>
    <t>-1966638531</t>
  </si>
  <si>
    <t>177</t>
  </si>
  <si>
    <t>762523104</t>
  </si>
  <si>
    <t>Položení podlahy z hoblovaných prken na sraz</t>
  </si>
  <si>
    <t>-155347159</t>
  </si>
  <si>
    <t>60511109</t>
  </si>
  <si>
    <t>řezivo jehličnaté smrk, borovice š přes 80mm tl 24mm dl 2-3m</t>
  </si>
  <si>
    <t>481980181</t>
  </si>
  <si>
    <t>140*0,024</t>
  </si>
  <si>
    <t>179</t>
  </si>
  <si>
    <t>762523108</t>
  </si>
  <si>
    <t>Položení podlahy z hoblovaných fošen na sraz</t>
  </si>
  <si>
    <t>1035633096</t>
  </si>
  <si>
    <t>"patýrko"17</t>
  </si>
  <si>
    <t>60516101</t>
  </si>
  <si>
    <t>řezivo smrkové sušené tl 50mm</t>
  </si>
  <si>
    <t>576620580</t>
  </si>
  <si>
    <t>17*0,05</t>
  </si>
  <si>
    <t>181</t>
  </si>
  <si>
    <t>762526110</t>
  </si>
  <si>
    <t>Položení polštáře pod podlahy při osové vzdálenosti do 65 cm</t>
  </si>
  <si>
    <t>1257479519</t>
  </si>
  <si>
    <t>60512126</t>
  </si>
  <si>
    <t>hranol stavební řezivo průřezu do 120cm2 dl 6-8m</t>
  </si>
  <si>
    <t>1141601404</t>
  </si>
  <si>
    <t>140*0,08*0,14</t>
  </si>
  <si>
    <t>183</t>
  </si>
  <si>
    <t>762595001</t>
  </si>
  <si>
    <t>Spojovací prostředky pro položení dřevěných podlah a zakrytí kanálů</t>
  </si>
  <si>
    <t>-1510448569</t>
  </si>
  <si>
    <t>140+17</t>
  </si>
  <si>
    <t>762713141</t>
  </si>
  <si>
    <t>Montáž prostorové vázané kce z hoblovaného řeziva průřezové pl přes 288 do 450 cm2</t>
  </si>
  <si>
    <t>-855062897</t>
  </si>
  <si>
    <t>"3.np-N2-pod sloupy 18/18"8,5</t>
  </si>
  <si>
    <t>185</t>
  </si>
  <si>
    <t>60512141</t>
  </si>
  <si>
    <t>hranol stavební řezivo průřezu do 450cm2 dl 6-8m</t>
  </si>
  <si>
    <t>1771475462</t>
  </si>
  <si>
    <t>8,5*0,18*0,18</t>
  </si>
  <si>
    <t>0,275*1,05 "Přepočtené koeficientem množství</t>
  </si>
  <si>
    <t>762795000</t>
  </si>
  <si>
    <t>Spojovací prostředky pro montáž prostorových vázaných kcí</t>
  </si>
  <si>
    <t>1317529400</t>
  </si>
  <si>
    <t>"N2-18/18-8,5"8,5*0,18*0,18*1,05</t>
  </si>
  <si>
    <t>187</t>
  </si>
  <si>
    <t>762811811</t>
  </si>
  <si>
    <t>Demontáž záklopů stropů z hrubých prken tl do 32 mm</t>
  </si>
  <si>
    <t>-1378320999</t>
  </si>
  <si>
    <t>"2.np-stropproDEM3,DEM4"19+13,5</t>
  </si>
  <si>
    <t>762822830</t>
  </si>
  <si>
    <t>Demontáž stropních trámů z hraněného řeziva průřezové pl přes 288 do 450 cm2</t>
  </si>
  <si>
    <t>-300378188</t>
  </si>
  <si>
    <t>"2.np-stroppro DEM3, DEM4"(6*3,3)+(5*2,8)+(8*2,0)</t>
  </si>
  <si>
    <t>189</t>
  </si>
  <si>
    <t>998762112</t>
  </si>
  <si>
    <t>Přesun hmot tonážní pro kce tesařské s omezením mechanizace v objektech v přes 6 do 12 m</t>
  </si>
  <si>
    <t>-1955828916</t>
  </si>
  <si>
    <t>763</t>
  </si>
  <si>
    <t>Konstrukce suché výstavby</t>
  </si>
  <si>
    <t>763111314</t>
  </si>
  <si>
    <t>SDK příčka tl 100 mm profil CW+UW 75 desky 1xA 12,5 s izolací EI 30 Rw do 45 dB</t>
  </si>
  <si>
    <t>1885548526</t>
  </si>
  <si>
    <t>"3.np-kolemvýtahu"</t>
  </si>
  <si>
    <t>(1,3*1,0)+(1,3*1,5/2)+(1,5*1,0/2*2)+(1,9*3,0)+(3,0*3,0)+(1,5*1,7/2)+(3,0*4)</t>
  </si>
  <si>
    <t>-(0,8*2,0)-(1,8*2,0)</t>
  </si>
  <si>
    <t>"3.np-u okapu"</t>
  </si>
  <si>
    <t>(20+16+7+11+6)*1,5</t>
  </si>
  <si>
    <t>191</t>
  </si>
  <si>
    <t>763111717</t>
  </si>
  <si>
    <t>SDK příčka základní penetrační nátěr (oboustranně)</t>
  </si>
  <si>
    <t>607172259</t>
  </si>
  <si>
    <t>"3.NP-obklad stěny sousednístřechy-nad učebnou hudební výchovy"</t>
  </si>
  <si>
    <t>11*1,6</t>
  </si>
  <si>
    <t>763121423</t>
  </si>
  <si>
    <t>SDK stěna předsazená tl 87,5 mm profil CW+UW 75 deska 1xDF 12,5 s izolací EI 30 Rw do 12 dB</t>
  </si>
  <si>
    <t>2094469759</t>
  </si>
  <si>
    <t>193</t>
  </si>
  <si>
    <t>763131441</t>
  </si>
  <si>
    <t>SDK podhled desky 2xDF 12,5 bez izolace dvouvrstvá spodní kce profil CD+UD REI 120</t>
  </si>
  <si>
    <t>-1710204034</t>
  </si>
  <si>
    <t>"2.NP-2.3,2.6,2.7"15,8+43,65+70</t>
  </si>
  <si>
    <t>763131481</t>
  </si>
  <si>
    <t>SDK podhled desky 2xDFH2 12,5 bez izolace dvouvrstvá spodní kce profil CD+UD REI 120</t>
  </si>
  <si>
    <t>-1496878167</t>
  </si>
  <si>
    <t>"1.NP-1.4,1.5,"12,28+4,4</t>
  </si>
  <si>
    <t>"2.NP-2.2"6,28</t>
  </si>
  <si>
    <t>195</t>
  </si>
  <si>
    <t>763131714</t>
  </si>
  <si>
    <t>SDK podhled základní penetrační nátěr</t>
  </si>
  <si>
    <t>-1162082014</t>
  </si>
  <si>
    <t>"3.np-3.1,3.2,3.4"75,5</t>
  </si>
  <si>
    <t>763131751</t>
  </si>
  <si>
    <t>Montáž parotěsné zábrany do SDK podhledu</t>
  </si>
  <si>
    <t>-219013779</t>
  </si>
  <si>
    <t>"3.np"300</t>
  </si>
  <si>
    <t>197</t>
  </si>
  <si>
    <t>28329274</t>
  </si>
  <si>
    <t>fólie PE vyztužená pro parotěsnou vrstvu (reakce na oheň - třída E) 110g/m2</t>
  </si>
  <si>
    <t>1579219379</t>
  </si>
  <si>
    <t>300*1,1235 "Přepočtené koeficientem množství</t>
  </si>
  <si>
    <t>763131762</t>
  </si>
  <si>
    <t>Příplatek k SDK podhledu za prostorové zakřivení</t>
  </si>
  <si>
    <t>-1977415336</t>
  </si>
  <si>
    <t>"1.NP-1.4,1.5"16,71</t>
  </si>
  <si>
    <t>"2.np-2.3,2.7,2.6"119,71+15,8</t>
  </si>
  <si>
    <t>350</t>
  </si>
  <si>
    <t>199</t>
  </si>
  <si>
    <t>763131771</t>
  </si>
  <si>
    <t>Příplatek k SDK podhledu za rovinnost kvality Q3</t>
  </si>
  <si>
    <t>1843013355</t>
  </si>
  <si>
    <t>"podkroví"350</t>
  </si>
  <si>
    <t>763135002</t>
  </si>
  <si>
    <t>Montáž SDK podhledu z desek perforovaných celoplošně s hranami speciálně tmelenými na dvouvrstvé kci z CD+UD</t>
  </si>
  <si>
    <t>-142063484</t>
  </si>
  <si>
    <t>"pro aku podhled"</t>
  </si>
  <si>
    <t>"2.8,2.3,2.4,2.2,2.1část,2.6,2.7,2.8+stěn.absorber"</t>
  </si>
  <si>
    <t>44,38+29,22+75,3+55,42+49,68</t>
  </si>
  <si>
    <t>" 1.3,1.4,1.5,1.1"</t>
  </si>
  <si>
    <t>37,26</t>
  </si>
  <si>
    <t>"pro aku podkroví"</t>
  </si>
  <si>
    <t>"3.np-3.3,"121,69</t>
  </si>
  <si>
    <t>201</t>
  </si>
  <si>
    <t>RMAT0001</t>
  </si>
  <si>
    <t>deska akustická tl.25- 600*600 nebo 600*1200, barva natur- dle nabídky</t>
  </si>
  <si>
    <t>1984944162</t>
  </si>
  <si>
    <t>412,95*1,05 "Přepočtené koeficientem množství</t>
  </si>
  <si>
    <t>763135701</t>
  </si>
  <si>
    <t>Příplatek k montáži SDK podhledu za montáž jedné vrstvy zvukové izolace</t>
  </si>
  <si>
    <t>2124573843</t>
  </si>
  <si>
    <t>380+145-122,451-68,93</t>
  </si>
  <si>
    <t>203</t>
  </si>
  <si>
    <t>63166911.1</t>
  </si>
  <si>
    <t>deska akustická a tepelně izolační tl 30mm</t>
  </si>
  <si>
    <t>152711780</t>
  </si>
  <si>
    <t>266,1+113,31-122,4510</t>
  </si>
  <si>
    <t>256,959*1,02 "Přepočtené koeficientem množství</t>
  </si>
  <si>
    <t>63166912.1</t>
  </si>
  <si>
    <t>deska akustická a tepelně izolační tl 50mm</t>
  </si>
  <si>
    <t>1713781627</t>
  </si>
  <si>
    <t>31,69+113,31-68,93</t>
  </si>
  <si>
    <t>76,07*1,02 "Přepočtené koeficientem množství</t>
  </si>
  <si>
    <t>205</t>
  </si>
  <si>
    <t>763161763</t>
  </si>
  <si>
    <t>SDK podkroví desky 2xDF 12,5 bez TI dvouvrstvá spodní kce profil CD+UD na krokvových závěsech</t>
  </si>
  <si>
    <t>330524241</t>
  </si>
  <si>
    <t>"3.np-3.3,3.1,3,2,3,4"122+75,5</t>
  </si>
  <si>
    <t>763251161</t>
  </si>
  <si>
    <t>Sádrovláknitá podlaha tl 70 mm z podlahových prvkůl tl 20 mm s polystyrenovou deskou tl 30 mm podsyp 20 mm REI 60</t>
  </si>
  <si>
    <t>-752754849</t>
  </si>
  <si>
    <t>207</t>
  </si>
  <si>
    <t>763251391</t>
  </si>
  <si>
    <t>Příplatek k sádrovláknité podlaze za každých dalších 10 mm suchého podsypu</t>
  </si>
  <si>
    <t>1605316613</t>
  </si>
  <si>
    <t>140*4</t>
  </si>
  <si>
    <t>763264582</t>
  </si>
  <si>
    <t>Sádrovláknitý obklad uzavřeného tvaru š přes 1 m do 1,25 m pro ocelový nosník deskou protipožární tl 2x12,5 mm</t>
  </si>
  <si>
    <t>-771060067</t>
  </si>
  <si>
    <t>"P1"2,87</t>
  </si>
  <si>
    <t>209</t>
  </si>
  <si>
    <t>763411116</t>
  </si>
  <si>
    <t>Sanitární příčky do mokrého prostředí, kompaktní desky tl 13 mm</t>
  </si>
  <si>
    <t>-360840987</t>
  </si>
  <si>
    <t>"SS1, SS2, SS3"(1,243*2,11)-(0,7*2,0)+(1,243*2,11)-(0,6*2,0)+(2,449*2,11)-(0,6*2,0)-(0,68*2,0*2)</t>
  </si>
  <si>
    <t>763411126</t>
  </si>
  <si>
    <t>Dveře sanitárních příček, kompaktní desky tl 13 mm, š do 800 mm, v do 2000 mm</t>
  </si>
  <si>
    <t>1741009689</t>
  </si>
  <si>
    <t>211</t>
  </si>
  <si>
    <t>763411126.1</t>
  </si>
  <si>
    <t>Dveře sanitárních příček, kompaktní desky tl 13 mm, š do 800 mm, v do 2000 mm-posuvné</t>
  </si>
  <si>
    <t>-1340461314</t>
  </si>
  <si>
    <t>763411216</t>
  </si>
  <si>
    <t>Dělící přepážky k pisoárům, kompaktní desky tl 13 mm</t>
  </si>
  <si>
    <t>-913745108</t>
  </si>
  <si>
    <t>(1,1*2,11*2)</t>
  </si>
  <si>
    <t>213</t>
  </si>
  <si>
    <t>998763322</t>
  </si>
  <si>
    <t>Přesun hmot tonážní pro konstrukce montované z desek s omezením mechanizace v objektech v přes 6 do 12 m</t>
  </si>
  <si>
    <t>-688499908</t>
  </si>
  <si>
    <t>764</t>
  </si>
  <si>
    <t>Konstrukce klempířské</t>
  </si>
  <si>
    <t>214</t>
  </si>
  <si>
    <t>764001821</t>
  </si>
  <si>
    <t>Demontáž krytiny ze svitků nebo tabulí do suti</t>
  </si>
  <si>
    <t>1216146499</t>
  </si>
  <si>
    <t>215</t>
  </si>
  <si>
    <t>764001851</t>
  </si>
  <si>
    <t>Demontáž hřebene s větrací mřížkou nebo hřebenovým plechem do suti</t>
  </si>
  <si>
    <t>1970894942</t>
  </si>
  <si>
    <t>216</t>
  </si>
  <si>
    <t>764001871</t>
  </si>
  <si>
    <t>Demontáž nároží s větrací mřížkou nebo nárožním plechem do suti</t>
  </si>
  <si>
    <t>568545929</t>
  </si>
  <si>
    <t>217</t>
  </si>
  <si>
    <t>764001891</t>
  </si>
  <si>
    <t>Demontáž úžlabí do suti</t>
  </si>
  <si>
    <t>-1820721229</t>
  </si>
  <si>
    <t>218</t>
  </si>
  <si>
    <t>764002821</t>
  </si>
  <si>
    <t>Demontáž střešního výlezu do suti</t>
  </si>
  <si>
    <t>1316760927</t>
  </si>
  <si>
    <t>219</t>
  </si>
  <si>
    <t>764002835</t>
  </si>
  <si>
    <t>Demontáž sněhového zachytávače kusového do suti</t>
  </si>
  <si>
    <t>404685426</t>
  </si>
  <si>
    <t>220</t>
  </si>
  <si>
    <t>764002881</t>
  </si>
  <si>
    <t>Demontáž lemování střešních prostupů do suti</t>
  </si>
  <si>
    <t>-1108631473</t>
  </si>
  <si>
    <t>221</t>
  </si>
  <si>
    <t>764004801</t>
  </si>
  <si>
    <t>Demontáž podokapního žlabu do suti</t>
  </si>
  <si>
    <t>2062354140</t>
  </si>
  <si>
    <t>222</t>
  </si>
  <si>
    <t>764004861</t>
  </si>
  <si>
    <t>Demontáž svodu do suti</t>
  </si>
  <si>
    <t>2130988863</t>
  </si>
  <si>
    <t>223</t>
  </si>
  <si>
    <t>764021423</t>
  </si>
  <si>
    <t>Dilatační připojovací lišta z Al plechu včetně tmelení rš 150 mm</t>
  </si>
  <si>
    <t>-1347168120</t>
  </si>
  <si>
    <t>224</t>
  </si>
  <si>
    <t>764221405</t>
  </si>
  <si>
    <t>Oplechování větraného hřebene s větrací mřížkou z Al plechu rš 400 mm</t>
  </si>
  <si>
    <t>-940843854</t>
  </si>
  <si>
    <t>225</t>
  </si>
  <si>
    <t>764221435</t>
  </si>
  <si>
    <t>Oplechování větraného nároží s větrací mřížkou z Al plechu rš 400 mm</t>
  </si>
  <si>
    <t>-1494031701</t>
  </si>
  <si>
    <t>226</t>
  </si>
  <si>
    <t>764221467</t>
  </si>
  <si>
    <t>Oplechování úžlabí z Al plechu rš 670 mm</t>
  </si>
  <si>
    <t>1874779141</t>
  </si>
  <si>
    <t>227</t>
  </si>
  <si>
    <t>764221476</t>
  </si>
  <si>
    <t>Příplatek za provedení úžlabí z Al plechu v plechové krytině</t>
  </si>
  <si>
    <t>1951408056</t>
  </si>
  <si>
    <t>228</t>
  </si>
  <si>
    <t>764222403</t>
  </si>
  <si>
    <t>Oplechování štítu závětrnou lištou z Al plechu rš 250 mm</t>
  </si>
  <si>
    <t>-869246548</t>
  </si>
  <si>
    <t>229</t>
  </si>
  <si>
    <t>764222434</t>
  </si>
  <si>
    <t>Oplechování rovné okapové hrany z Al plechu rš 330 mm</t>
  </si>
  <si>
    <t>1397711172</t>
  </si>
  <si>
    <t>230</t>
  </si>
  <si>
    <t>764321416</t>
  </si>
  <si>
    <t>Lemování rovných zdí střech s krytinou skládanou z Al plechu rš 500 mm</t>
  </si>
  <si>
    <t>1956440746</t>
  </si>
  <si>
    <t>"výtah.šachta"(2,4+2,2)*2</t>
  </si>
  <si>
    <t>231</t>
  </si>
  <si>
    <t>764322462</t>
  </si>
  <si>
    <t>Příplatek za kotvení lemování zdí z Al plechu do zatepleného podkladu</t>
  </si>
  <si>
    <t>-63568462</t>
  </si>
  <si>
    <t>232</t>
  </si>
  <si>
    <t>764324412</t>
  </si>
  <si>
    <t>Lemování prostupů střech s krytinou skládanou nebo plechovou bez lišty z Al plechu</t>
  </si>
  <si>
    <t>-141890370</t>
  </si>
  <si>
    <t>"střešní okna"9*((1,1+1,5)*2)</t>
  </si>
  <si>
    <t>"atelierová okna"2*((2,0+2,0)*2)</t>
  </si>
  <si>
    <t>"světlík nad výtahšachtou"1*((2,5+1,9)*2)</t>
  </si>
  <si>
    <t>233</t>
  </si>
  <si>
    <t>764325422</t>
  </si>
  <si>
    <t>Lemování trub, konzol nebo držáků z Al plechu střech s krytinou skládanou D přes 75 do 100 mm</t>
  </si>
  <si>
    <t>399215056</t>
  </si>
  <si>
    <t>"kanalizace"3</t>
  </si>
  <si>
    <t>"plyn"1</t>
  </si>
  <si>
    <t>"vzduch od wc"1</t>
  </si>
  <si>
    <t>234</t>
  </si>
  <si>
    <t>764325424</t>
  </si>
  <si>
    <t>Lemování trub, konzol nebo držáků z Al plechu střech s krytinou skládanou D přes 150 do 200 mm</t>
  </si>
  <si>
    <t>-2113472239</t>
  </si>
  <si>
    <t>"prostup vzduch.pům.200"2</t>
  </si>
  <si>
    <t>235</t>
  </si>
  <si>
    <t>764521404</t>
  </si>
  <si>
    <t>Žlab podokapní půlkruhový z Al plechu rš 330 mm</t>
  </si>
  <si>
    <t>1881664092</t>
  </si>
  <si>
    <t>236</t>
  </si>
  <si>
    <t>764521424</t>
  </si>
  <si>
    <t>Roh nebo kout půlkruhového podokapního žlabu z Al plechu rš 330 mm</t>
  </si>
  <si>
    <t>-1274561938</t>
  </si>
  <si>
    <t>237</t>
  </si>
  <si>
    <t>764521445</t>
  </si>
  <si>
    <t>Kotlík oválný (trychtýřový) pro podokapní žlaby z Al plechu 400/120 mm</t>
  </si>
  <si>
    <t>245224881</t>
  </si>
  <si>
    <t>238</t>
  </si>
  <si>
    <t>764525412</t>
  </si>
  <si>
    <t>Žlaby mezistřešní nebo zaatikové uložené v lůžku z Al plechu rš 1200 mm</t>
  </si>
  <si>
    <t>-149381896</t>
  </si>
  <si>
    <t>239</t>
  </si>
  <si>
    <t>764526412</t>
  </si>
  <si>
    <t>Příplatek k cenám mezistřešních nebo zaatikových žlabů za za roh nebo kout z Al plechu rš 1200 mm</t>
  </si>
  <si>
    <t>726496746</t>
  </si>
  <si>
    <t>240</t>
  </si>
  <si>
    <t>764528423</t>
  </si>
  <si>
    <t>Svody kruhové včetně objímek, kolen, odskoků z Al plechu průměru 120 mm</t>
  </si>
  <si>
    <t>1070495989</t>
  </si>
  <si>
    <t>241</t>
  </si>
  <si>
    <t>998764112</t>
  </si>
  <si>
    <t>Přesun hmot tonážní pro konstrukce klempířské s omezením mechanizace v objektech v přes 6 do 12 m</t>
  </si>
  <si>
    <t>1925615507</t>
  </si>
  <si>
    <t>765</t>
  </si>
  <si>
    <t>Krytina skládaná</t>
  </si>
  <si>
    <t>242</t>
  </si>
  <si>
    <t>765111102</t>
  </si>
  <si>
    <t>Montáž krytiny keramické hladké sklonu do 30° na sucho přes 32 do 40 ks/m2 šupinové krytí</t>
  </si>
  <si>
    <t>1055872540</t>
  </si>
  <si>
    <t>243</t>
  </si>
  <si>
    <t>59660010</t>
  </si>
  <si>
    <t>taška bobrovka režná základní kulatý řez</t>
  </si>
  <si>
    <t>-166383871</t>
  </si>
  <si>
    <t>300*39,14 "Přepočtené koeficientem množství</t>
  </si>
  <si>
    <t>244</t>
  </si>
  <si>
    <t>765111253</t>
  </si>
  <si>
    <t>Montáž krytiny keramické hřeben na sucho s podhřebenovou střešní taškou</t>
  </si>
  <si>
    <t>2078284190</t>
  </si>
  <si>
    <t>"hřeben a nároží"50+22</t>
  </si>
  <si>
    <t>245</t>
  </si>
  <si>
    <t>59660030</t>
  </si>
  <si>
    <t>hřebenáč drážkový keramický š 210mm režný</t>
  </si>
  <si>
    <t>-1706476321</t>
  </si>
  <si>
    <t>72*3,09 "Přepočtené koeficientem množství</t>
  </si>
  <si>
    <t>246</t>
  </si>
  <si>
    <t>765111305</t>
  </si>
  <si>
    <t>Montáž krytiny keramické úžlabí na plech na sucho na molitanové pásy</t>
  </si>
  <si>
    <t>-1615300826</t>
  </si>
  <si>
    <t>247</t>
  </si>
  <si>
    <t>59660031</t>
  </si>
  <si>
    <t>pás těsnící úžlabí klínový samolepící š 60mm</t>
  </si>
  <si>
    <t>-1701250055</t>
  </si>
  <si>
    <t>19*2,04 "Přepočtené koeficientem množství</t>
  </si>
  <si>
    <t>248</t>
  </si>
  <si>
    <t>765111402</t>
  </si>
  <si>
    <t>Montáž krytiny keramické opracování střešních tašek v místě prostupu přes 0,25 do 0,5 m2</t>
  </si>
  <si>
    <t>-785944264</t>
  </si>
  <si>
    <t>249</t>
  </si>
  <si>
    <t>765111411</t>
  </si>
  <si>
    <t>Montáž krytiny keramické olemování prostupů těsnícím pásem</t>
  </si>
  <si>
    <t>-360387358</t>
  </si>
  <si>
    <t>"světlovody"4*0,2*2*3,14</t>
  </si>
  <si>
    <t>250</t>
  </si>
  <si>
    <t>59660238</t>
  </si>
  <si>
    <t>pás tvarovatelný napojovatelný na bázi butylu pro lemování prostupů š 300mm</t>
  </si>
  <si>
    <t>-1765565319</t>
  </si>
  <si>
    <t>76,624*1,1 "Přepočtené koeficientem množství</t>
  </si>
  <si>
    <t>251</t>
  </si>
  <si>
    <t>765111504</t>
  </si>
  <si>
    <t>Příplatek k montáži krytiny keramické za připevňovací prostředky za sklon přes 40° do 50°</t>
  </si>
  <si>
    <t>-1097715868</t>
  </si>
  <si>
    <t>252</t>
  </si>
  <si>
    <t>765115111</t>
  </si>
  <si>
    <t>Montáž rozdělovacího hřebenáče pro keramickou krytinu</t>
  </si>
  <si>
    <t>1354252524</t>
  </si>
  <si>
    <t>253</t>
  </si>
  <si>
    <t>59660835</t>
  </si>
  <si>
    <t>hřebenáč rozdělovací "T" pravý k drážkovému hřebenáči š 210mm režný</t>
  </si>
  <si>
    <t>651966968</t>
  </si>
  <si>
    <t>254</t>
  </si>
  <si>
    <t>59660829</t>
  </si>
  <si>
    <t>hřebenáč rozdělovací "X" k drážkovému hřebenáči š 210mm režný</t>
  </si>
  <si>
    <t>379369078</t>
  </si>
  <si>
    <t>255</t>
  </si>
  <si>
    <t>765115121</t>
  </si>
  <si>
    <t>Montáž ukončení hřebenáče pro keramickou krytinu</t>
  </si>
  <si>
    <t>5176971</t>
  </si>
  <si>
    <t>59660003</t>
  </si>
  <si>
    <t>ukončení hřebenáče vrchní k hřebenáči drážkovému š 210mm režná</t>
  </si>
  <si>
    <t>-1681702340</t>
  </si>
  <si>
    <t>5*1,03 "Přepočtené koeficientem množství</t>
  </si>
  <si>
    <t>257</t>
  </si>
  <si>
    <t>765115202</t>
  </si>
  <si>
    <t>Montáž nástavce pro odvětrání kanalizace pro keramickou krytinu</t>
  </si>
  <si>
    <t>1358098977</t>
  </si>
  <si>
    <t>258</t>
  </si>
  <si>
    <t>59660255</t>
  </si>
  <si>
    <t>nástavec odvětrání kovový D 125mm</t>
  </si>
  <si>
    <t>-2003590276</t>
  </si>
  <si>
    <t>3*1,03 "Přepočtené koeficientem množství</t>
  </si>
  <si>
    <t>259</t>
  </si>
  <si>
    <t>765115252</t>
  </si>
  <si>
    <t>Montáž držáku hromosvodu na hřeben keramické krytiny</t>
  </si>
  <si>
    <t>-728778948</t>
  </si>
  <si>
    <t>260</t>
  </si>
  <si>
    <t>59660654</t>
  </si>
  <si>
    <t>držák hromosvodu Pz na hřebenáč keramické krytiny</t>
  </si>
  <si>
    <t>581733695</t>
  </si>
  <si>
    <t>50*1,03 "Přepočtené koeficientem množství</t>
  </si>
  <si>
    <t>261</t>
  </si>
  <si>
    <t>765115401</t>
  </si>
  <si>
    <t>Montáž protisněhového háku pro keramickou krytinu</t>
  </si>
  <si>
    <t>-341423652</t>
  </si>
  <si>
    <t>"(1,8ks/1m2)"300*1,8</t>
  </si>
  <si>
    <t>262</t>
  </si>
  <si>
    <t>59660249</t>
  </si>
  <si>
    <t>hák protisněhový keramické drážkové velkoformátové krytiny</t>
  </si>
  <si>
    <t>-1328973184</t>
  </si>
  <si>
    <t>263</t>
  </si>
  <si>
    <t>765191023</t>
  </si>
  <si>
    <t>Montáž pojistné hydroizolační nebo parotěsné kladené ve sklonu přes 20° s lepenými spoji na bednění</t>
  </si>
  <si>
    <t>-1295183635</t>
  </si>
  <si>
    <t>264</t>
  </si>
  <si>
    <t>28329034</t>
  </si>
  <si>
    <t>fólie kontaktní (pouze na TI) difuzně propustná pro doplňkovou hydroizolační vrstvu, třívrstvá mikroporézní PP 115-121g/m2 s integrovanou samolepící páskou</t>
  </si>
  <si>
    <t>-2119847906</t>
  </si>
  <si>
    <t>300*1,1 "Přepočtené koeficientem množství</t>
  </si>
  <si>
    <t>265</t>
  </si>
  <si>
    <t>765191051</t>
  </si>
  <si>
    <t>Montáž pojistné hydroizolační nebo parotěsné fólie hřebene větrané střechy</t>
  </si>
  <si>
    <t>1224514088</t>
  </si>
  <si>
    <t>"hřeben"21,5</t>
  </si>
  <si>
    <t>"nároží " 28,5</t>
  </si>
  <si>
    <t>266</t>
  </si>
  <si>
    <t>-1160179397</t>
  </si>
  <si>
    <t>"nároží, hřeben, okap"(50+19+82)*1,15</t>
  </si>
  <si>
    <t>267</t>
  </si>
  <si>
    <t>765191061</t>
  </si>
  <si>
    <t>Montáž pojistné hydroizolační nebo parotěsné fólie úžlabí větrané střechy</t>
  </si>
  <si>
    <t>-1743571824</t>
  </si>
  <si>
    <t>"úžlabí"19</t>
  </si>
  <si>
    <t>268</t>
  </si>
  <si>
    <t>765191071</t>
  </si>
  <si>
    <t>Montáž pojistné hydroizolační nebo parotěsné fólie okapu</t>
  </si>
  <si>
    <t>1333515982</t>
  </si>
  <si>
    <t>269</t>
  </si>
  <si>
    <t>765191091</t>
  </si>
  <si>
    <t>Příplatek k cenám montáž pojistné hydroizolační nebo parotěsné fólie za sklon přes 30°</t>
  </si>
  <si>
    <t>1839341861</t>
  </si>
  <si>
    <t>270</t>
  </si>
  <si>
    <t>765191911</t>
  </si>
  <si>
    <t>Demontáž pojistné hydroizolační fólie kladené ve sklonu přes 30°</t>
  </si>
  <si>
    <t>-923715339</t>
  </si>
  <si>
    <t>271</t>
  </si>
  <si>
    <t>998765112</t>
  </si>
  <si>
    <t>Přesun hmot tonážní pro krytiny skládané s omezením mechanizace v objektech v přes 6 do 12 m</t>
  </si>
  <si>
    <t>-117557651</t>
  </si>
  <si>
    <t>766</t>
  </si>
  <si>
    <t>Konstrukce truhlářské</t>
  </si>
  <si>
    <t>272</t>
  </si>
  <si>
    <t>766681822</t>
  </si>
  <si>
    <t xml:space="preserve">Demontáž dveří a zárubní dveří přes 2 m2 </t>
  </si>
  <si>
    <t>328458871</t>
  </si>
  <si>
    <t>"vstupní dveře"1,3*2,5</t>
  </si>
  <si>
    <t>273</t>
  </si>
  <si>
    <t>R01</t>
  </si>
  <si>
    <t>Střešní  a atelierová okna</t>
  </si>
  <si>
    <t>1170552697</t>
  </si>
  <si>
    <t>"střešní okna S1+S2-10ks- dle nabídky"</t>
  </si>
  <si>
    <t>"atelierová okna -2ks- dle nabídky"</t>
  </si>
  <si>
    <t>274</t>
  </si>
  <si>
    <t>R02</t>
  </si>
  <si>
    <t>Vnitřní dveře včetně zárubně</t>
  </si>
  <si>
    <t>1925409911</t>
  </si>
  <si>
    <t>"dle nabídky - montáž a dodávka kompletizovaných dveřních křídel a zárubní"1</t>
  </si>
  <si>
    <t>275</t>
  </si>
  <si>
    <t>R03</t>
  </si>
  <si>
    <t>-1739346665</t>
  </si>
  <si>
    <t>276</t>
  </si>
  <si>
    <t>R07</t>
  </si>
  <si>
    <t>SK2-zelená stěna komplet(samozavlažovací -35truhlíků s venkovními trvalkami) dle nabídky</t>
  </si>
  <si>
    <t>-1167389033</t>
  </si>
  <si>
    <t>"SK2-zelená stěna komplet(samozavlažovací -35truhlíků s venkovními trvalkami) montáž+dodávka dle nabídky"1</t>
  </si>
  <si>
    <t>277</t>
  </si>
  <si>
    <t>R08</t>
  </si>
  <si>
    <t>světlík nad výtahovou šachtou</t>
  </si>
  <si>
    <t>735003954</t>
  </si>
  <si>
    <t>"světlík-fixní 2,4*1,7-sklo bezpečnostní  int., energy sklo ext. mont.+dod.dle nabídky"1</t>
  </si>
  <si>
    <t>278</t>
  </si>
  <si>
    <t>R09</t>
  </si>
  <si>
    <t>ocelová konstrukce kolem výtahu</t>
  </si>
  <si>
    <t>1512881967</t>
  </si>
  <si>
    <t>"ocel.nosníky dle nabídky-mont+dod.komplet+doprava+nosník pro montáž výtahu-mont.+dod."1</t>
  </si>
  <si>
    <t>"+ spojovací prostředky"</t>
  </si>
  <si>
    <t>279</t>
  </si>
  <si>
    <t>R10</t>
  </si>
  <si>
    <t>skleněná stěna kolem výtahu</t>
  </si>
  <si>
    <t>-578082023</t>
  </si>
  <si>
    <t xml:space="preserve">"skleněná stěna tvrzené sklotl4mm, plochy 11,5m2-mont+dod"1 </t>
  </si>
  <si>
    <t>280</t>
  </si>
  <si>
    <t>R11</t>
  </si>
  <si>
    <t>stínění střešních a atelierových oken</t>
  </si>
  <si>
    <t>-1729721107</t>
  </si>
  <si>
    <t>"střešní okna S1+S2-10ks-stínění vnitřními roletami- odhadem 1500,-Kč /okno"</t>
  </si>
  <si>
    <t>"atelierová okna -2ks + stínění vnitřními roletami- odhadem 13500,-Kč/atel.okno"</t>
  </si>
  <si>
    <t>281</t>
  </si>
  <si>
    <t>767136142.1</t>
  </si>
  <si>
    <t>Montáž příček sloupek krajní</t>
  </si>
  <si>
    <t>-985128374</t>
  </si>
  <si>
    <t>"podpěrná konstrukce krytu radiatoru-3ks-6ks/1kryt"18</t>
  </si>
  <si>
    <t>282</t>
  </si>
  <si>
    <t>RMAT0005</t>
  </si>
  <si>
    <t>sloupek příčky</t>
  </si>
  <si>
    <t>717257007</t>
  </si>
  <si>
    <t>283</t>
  </si>
  <si>
    <t>767137502</t>
  </si>
  <si>
    <t>Montáž obložení detailů plechem tvarovaným šroubováním</t>
  </si>
  <si>
    <t>-1363389390</t>
  </si>
  <si>
    <t>"kryt radiatorů-3ks"</t>
  </si>
  <si>
    <t>3*1,7*0,8</t>
  </si>
  <si>
    <t>284</t>
  </si>
  <si>
    <t>RMAT0006</t>
  </si>
  <si>
    <t xml:space="preserve">plech-perforovanýtl3mm+nástřk+spoj.prostředky </t>
  </si>
  <si>
    <t>229638246</t>
  </si>
  <si>
    <t>4,08</t>
  </si>
  <si>
    <t>285</t>
  </si>
  <si>
    <t>767531121</t>
  </si>
  <si>
    <t>Osazení zapuštěného rámu z L profilů k čisticím rohožím</t>
  </si>
  <si>
    <t>-840038773</t>
  </si>
  <si>
    <t xml:space="preserve">"ČR1-čistící rohož interier-1300/2020mm- hliníkové profily propojené nerezovým lankem"((1,3+2,02)*2) </t>
  </si>
  <si>
    <t>"ČR2-čistící rohož před vstupními dveřmi-900/1000mm-ok rošt"((0,9+1,0)*2)</t>
  </si>
  <si>
    <t>286</t>
  </si>
  <si>
    <t>69752160</t>
  </si>
  <si>
    <t>rám pro zapuštění profil L-30/30 25/25 20/30 15/30-Al</t>
  </si>
  <si>
    <t>1166421673</t>
  </si>
  <si>
    <t>10,44*1,1 "Přepočtené koeficientem množství</t>
  </si>
  <si>
    <t>287</t>
  </si>
  <si>
    <t>767531212</t>
  </si>
  <si>
    <t>Montáž vstupních kovových nebo plastových rohoží čisticích zón plochy přes 0,5 do 1 m2</t>
  </si>
  <si>
    <t>-373123243</t>
  </si>
  <si>
    <t>288</t>
  </si>
  <si>
    <t>69752065</t>
  </si>
  <si>
    <t>ČR2 rohož vstupní provedení rýhované hliníkové profily</t>
  </si>
  <si>
    <t>91654081</t>
  </si>
  <si>
    <t>0,9*1,0</t>
  </si>
  <si>
    <t>0,9*1,1 "Přepočtené koeficientem množství</t>
  </si>
  <si>
    <t>289</t>
  </si>
  <si>
    <t>69752001</t>
  </si>
  <si>
    <t>ČR1 rohož vstupní provedení hliník standard 27 mm</t>
  </si>
  <si>
    <t>810584228</t>
  </si>
  <si>
    <t>1,3*2,02</t>
  </si>
  <si>
    <t>290</t>
  </si>
  <si>
    <t>767531215</t>
  </si>
  <si>
    <t>Montáž vstupních kovových nebo plastových rohoží čisticích zón plochy přes 2 m2</t>
  </si>
  <si>
    <t>-595213028</t>
  </si>
  <si>
    <t>"ČR1"1,3*2,02</t>
  </si>
  <si>
    <t>291</t>
  </si>
  <si>
    <t>767581802</t>
  </si>
  <si>
    <t>Demontáž podhledu lamel</t>
  </si>
  <si>
    <t>94258138</t>
  </si>
  <si>
    <t>292</t>
  </si>
  <si>
    <t>767641800</t>
  </si>
  <si>
    <t>Demontáž zárubní dveří odřezáním plochy do 2,5 m2</t>
  </si>
  <si>
    <t>709136511</t>
  </si>
  <si>
    <t>293</t>
  </si>
  <si>
    <t>767646411</t>
  </si>
  <si>
    <t>Montáž revizních dveří a dvířek jednokřídlových s rámem plochy do 0,5 m2</t>
  </si>
  <si>
    <t>-1576430000</t>
  </si>
  <si>
    <t>"revizní dvířka"</t>
  </si>
  <si>
    <t>"R1"0,3*0,6*3</t>
  </si>
  <si>
    <t>"R2"0,3*0,4*1</t>
  </si>
  <si>
    <t>"R3"0,6*0,6*1</t>
  </si>
  <si>
    <t>294</t>
  </si>
  <si>
    <t>55343513</t>
  </si>
  <si>
    <t>R3 dvířka na hlavní uzávěr plynu nerez HUP 600x600mm</t>
  </si>
  <si>
    <t>-115153691</t>
  </si>
  <si>
    <t>295</t>
  </si>
  <si>
    <t>RMAT0007</t>
  </si>
  <si>
    <t>revizní dvířka-R1,R2</t>
  </si>
  <si>
    <t>1521141781</t>
  </si>
  <si>
    <t>296</t>
  </si>
  <si>
    <t>767646431</t>
  </si>
  <si>
    <t>Montáž revizních dveří a dvířek dvoukřídlových s rámem plochy do 1 m2</t>
  </si>
  <si>
    <t>-717329639</t>
  </si>
  <si>
    <t>"R4"(0,6*1,2)</t>
  </si>
  <si>
    <t>297</t>
  </si>
  <si>
    <t>KBB.280560120501</t>
  </si>
  <si>
    <t>R4 Dvířka 605x1205 s otvory na plynová měřidla</t>
  </si>
  <si>
    <t>1055712061</t>
  </si>
  <si>
    <t>298</t>
  </si>
  <si>
    <t>767810112</t>
  </si>
  <si>
    <t>Montáž mřížek větracích čtyřhranných průřezu přes 0,01 do 0,04 m2</t>
  </si>
  <si>
    <t>-1938259610</t>
  </si>
  <si>
    <t>299</t>
  </si>
  <si>
    <t>55341413.1</t>
  </si>
  <si>
    <t>M průvětrník mřížový hliníkovýi 500x80mm</t>
  </si>
  <si>
    <t>-2091353914</t>
  </si>
  <si>
    <t>767893811</t>
  </si>
  <si>
    <t>Demontáž stříšek nad vstupy s výplní z umělých hmot</t>
  </si>
  <si>
    <t>-1995418718</t>
  </si>
  <si>
    <t>301</t>
  </si>
  <si>
    <t>767996701</t>
  </si>
  <si>
    <t>Demontáž atypických zámečnických konstrukcí řezáním hm jednotlivých dílů do 50 kg</t>
  </si>
  <si>
    <t>-481260280</t>
  </si>
  <si>
    <t>"venkovní schody"100</t>
  </si>
  <si>
    <t>302</t>
  </si>
  <si>
    <t>998767112</t>
  </si>
  <si>
    <t>Přesun hmot tonážní pro zámečnické konstrukce s omezením mechanizace v objektech v přes 6 do 12 m</t>
  </si>
  <si>
    <t>94843594</t>
  </si>
  <si>
    <t>303</t>
  </si>
  <si>
    <t>R04</t>
  </si>
  <si>
    <t>CH1 -zábradlí schodiště z 1.np do 2.np</t>
  </si>
  <si>
    <t>730418728</t>
  </si>
  <si>
    <t>"montáž a dodávka- kompletizované-53kg"1</t>
  </si>
  <si>
    <t>304</t>
  </si>
  <si>
    <t>R05</t>
  </si>
  <si>
    <t>CH2- schodiště a zábradlí z 2.np do 3.np</t>
  </si>
  <si>
    <t>1479337642</t>
  </si>
  <si>
    <t>"CH2- dle nabídky montáž a dodávka -kompletizovaná - ocelové konstrukce s povrchovou úpravou (1700kg) a teraco stupni se zábradlím(374kg)"1</t>
  </si>
  <si>
    <t>305</t>
  </si>
  <si>
    <t>R06</t>
  </si>
  <si>
    <t>Ocelová Konstrukce v 3.np - Ztužení krovu  - ocelové rámy svařované</t>
  </si>
  <si>
    <t>1252372102</t>
  </si>
  <si>
    <t>"N1A-N1D - ztužení krovu - ocelové rámy svařované - montáž + dodávka včetně dopravy a montáže jeřábem, svary na místě+ nátěr- odhadem"1</t>
  </si>
  <si>
    <t>306</t>
  </si>
  <si>
    <t>R12</t>
  </si>
  <si>
    <t>venkovní schodiště CH3</t>
  </si>
  <si>
    <t>64903215</t>
  </si>
  <si>
    <t>"ocelová konstrukce - montáž + dodávka - komplet s povrch. úpravou, zábradlím, kotvená do základ.pasu včetně dlažby teraso - dle nabídky"1</t>
  </si>
  <si>
    <t>307</t>
  </si>
  <si>
    <t>R13</t>
  </si>
  <si>
    <t>VP-plošina-šikmá zvedací plošina-délka 2400mm, zdvih 670mm, automatická</t>
  </si>
  <si>
    <t>-1914620767</t>
  </si>
  <si>
    <t>"VP-plošina pro imobilní- dodávka+montáž- odhadem"1</t>
  </si>
  <si>
    <t>771</t>
  </si>
  <si>
    <t>Podlahy z dlaždic</t>
  </si>
  <si>
    <t>308</t>
  </si>
  <si>
    <t>771474111</t>
  </si>
  <si>
    <t>Montáž soklů z dlaždic keramických rovných lepených cementovým flexibilním lepidlem v do 65 mm</t>
  </si>
  <si>
    <t>235902289</t>
  </si>
  <si>
    <t>309</t>
  </si>
  <si>
    <t>RMAT0009</t>
  </si>
  <si>
    <t>sokl keramický</t>
  </si>
  <si>
    <t>-221222584</t>
  </si>
  <si>
    <t>6*0,065</t>
  </si>
  <si>
    <t>310</t>
  </si>
  <si>
    <t>771574413</t>
  </si>
  <si>
    <t>Montáž podlah keramických hladkých lepených cementovým flexibilním lepidlem přes 2 do 4 ks/m2</t>
  </si>
  <si>
    <t>-1845211875</t>
  </si>
  <si>
    <t>311</t>
  </si>
  <si>
    <t>RMAT0008</t>
  </si>
  <si>
    <t>dlažba keramická</t>
  </si>
  <si>
    <t>1281010121</t>
  </si>
  <si>
    <t>6*1,15 "Přepočtené koeficientem množství</t>
  </si>
  <si>
    <t>312</t>
  </si>
  <si>
    <t>998771111</t>
  </si>
  <si>
    <t>Přesun hmot tonážní pro podlahy z dlaždic s omezením mechanizace v objektech v do 6 m</t>
  </si>
  <si>
    <t>1661317419</t>
  </si>
  <si>
    <t>776</t>
  </si>
  <si>
    <t>Podlahy povlakové</t>
  </si>
  <si>
    <t>313</t>
  </si>
  <si>
    <t>776111115</t>
  </si>
  <si>
    <t>Broušení podkladu povlakových podlah před litím stěrky</t>
  </si>
  <si>
    <t>1038122881</t>
  </si>
  <si>
    <t>314</t>
  </si>
  <si>
    <t>776111116</t>
  </si>
  <si>
    <t>Odstranění zbytků lepidla z podkladu povlakových podlah broušením</t>
  </si>
  <si>
    <t>735627482</t>
  </si>
  <si>
    <t>315</t>
  </si>
  <si>
    <t>776141111</t>
  </si>
  <si>
    <t>Stěrka podlahová nivelační pro vyrovnání podkladu povlakových podlah pevnosti 20 MPa tl do 3 mm</t>
  </si>
  <si>
    <t>-1029188232</t>
  </si>
  <si>
    <t>316</t>
  </si>
  <si>
    <t>776211111</t>
  </si>
  <si>
    <t>Lepení textilních pásů</t>
  </si>
  <si>
    <t>2129601835</t>
  </si>
  <si>
    <t>"2.np"15,39+6,31+2,436+1,964</t>
  </si>
  <si>
    <t>317</t>
  </si>
  <si>
    <t>RMAT0004</t>
  </si>
  <si>
    <t>koberec zátěžový sv.šedá</t>
  </si>
  <si>
    <t>2131185827</t>
  </si>
  <si>
    <t>26,1*1,1 "Přepočtené koeficientem množství</t>
  </si>
  <si>
    <t>318</t>
  </si>
  <si>
    <t>776221111</t>
  </si>
  <si>
    <t>Lepení pásů z PVC standardním lepidlem</t>
  </si>
  <si>
    <t>1563055896</t>
  </si>
  <si>
    <t>"3.np"2,89+99,29+15+2,82</t>
  </si>
  <si>
    <t>319</t>
  </si>
  <si>
    <t>RMAT0003</t>
  </si>
  <si>
    <t>Homogenní PVC tl.2mm - pás</t>
  </si>
  <si>
    <t>536042190</t>
  </si>
  <si>
    <t>120*1,1 "Přepočtené koeficientem množství</t>
  </si>
  <si>
    <t>320</t>
  </si>
  <si>
    <t>776223112</t>
  </si>
  <si>
    <t>Spoj povlakových podlahovin z PVC svařováním za studena</t>
  </si>
  <si>
    <t>968968782</t>
  </si>
  <si>
    <t>321</t>
  </si>
  <si>
    <t>776411221</t>
  </si>
  <si>
    <t>Montáž tahaných obvodových soklíků z linolea (marmolea) výšky do 80 mm</t>
  </si>
  <si>
    <t>-1228403060</t>
  </si>
  <si>
    <t>"SK3"18+6,5+11+3+1,5+4+3+5</t>
  </si>
  <si>
    <t>"SK5"7+3+3+3,5</t>
  </si>
  <si>
    <t>"3.np-sklad"8+5+5</t>
  </si>
  <si>
    <t>322</t>
  </si>
  <si>
    <t>28411068</t>
  </si>
  <si>
    <t>linoleum přírodní ze 100% dřevité moučky tl 2,0mm, zátěž 32/41, R9, hořlavost Cfl S1</t>
  </si>
  <si>
    <t>1813554747</t>
  </si>
  <si>
    <t>86,5*0,092 "Přepočtené koeficientem množství</t>
  </si>
  <si>
    <t>323</t>
  </si>
  <si>
    <t>776991121</t>
  </si>
  <si>
    <t>Základní čištění nově položených podlahovin vysátím a setřením vlhkým mopem</t>
  </si>
  <si>
    <t>1643643865</t>
  </si>
  <si>
    <t>324</t>
  </si>
  <si>
    <t>776991141</t>
  </si>
  <si>
    <t>Pastování a leštění podlahovin ručně</t>
  </si>
  <si>
    <t>1252830562</t>
  </si>
  <si>
    <t>325</t>
  </si>
  <si>
    <t>998776112</t>
  </si>
  <si>
    <t>Přesun hmot tonážní pro podlahy povlakové s omezením mechanizace v objektech v přes 6 do 12 m</t>
  </si>
  <si>
    <t>425560030</t>
  </si>
  <si>
    <t>777</t>
  </si>
  <si>
    <t>Podlahy lité</t>
  </si>
  <si>
    <t>326</t>
  </si>
  <si>
    <t>777121105</t>
  </si>
  <si>
    <t>Vyrovnání podkladu podlah stěrkou plněnou pískem pl přes 1,0 m2 tl do 3 mm</t>
  </si>
  <si>
    <t>-1319062345</t>
  </si>
  <si>
    <t>327</t>
  </si>
  <si>
    <t>777131111</t>
  </si>
  <si>
    <t>Penetrační epoxidový nátěr podlahy plněný pískem</t>
  </si>
  <si>
    <t>-275649423</t>
  </si>
  <si>
    <t>328</t>
  </si>
  <si>
    <t>777131151</t>
  </si>
  <si>
    <t>Příplatek k cenám penetračního nátěru za zvýšenou pracnost provádění podlahových soklíků</t>
  </si>
  <si>
    <t>790555902</t>
  </si>
  <si>
    <t>"SK6"35</t>
  </si>
  <si>
    <t>"SK5"35</t>
  </si>
  <si>
    <t>329</t>
  </si>
  <si>
    <t>777131211</t>
  </si>
  <si>
    <t>Penetrační epoxidový nátěr schodišťových stupňů plněný pískem</t>
  </si>
  <si>
    <t>-770104862</t>
  </si>
  <si>
    <t>"schody z 1.-2.np"(0,27*1,5*18)+(0,18*1,5*19)</t>
  </si>
  <si>
    <t>330</t>
  </si>
  <si>
    <t>777131251</t>
  </si>
  <si>
    <t>Příplatek k cenám penetračního nátěrů za zvýšenou pracnost provádění schodišťových soklíků</t>
  </si>
  <si>
    <t>1755175919</t>
  </si>
  <si>
    <t>"schody z 1.-2.np"(0,18*1,5*19)</t>
  </si>
  <si>
    <t>331</t>
  </si>
  <si>
    <t>777511103</t>
  </si>
  <si>
    <t>Krycí epoxidová stěrka tloušťky přes 1 do 2 mm dekorativní lité podlahy</t>
  </si>
  <si>
    <t>-1312615478</t>
  </si>
  <si>
    <t>"1.np"27,8+13+9,06+12,28+4,39+2,97</t>
  </si>
  <si>
    <t>"2.np"19,48+3,77+6,15+0,8</t>
  </si>
  <si>
    <t>"3.np"19,87+0,43</t>
  </si>
  <si>
    <t>332</t>
  </si>
  <si>
    <t>777511107</t>
  </si>
  <si>
    <t>Protiskluzná úprava prosyp krycí stěrky lité podlahy pískem</t>
  </si>
  <si>
    <t>988588454</t>
  </si>
  <si>
    <t>333</t>
  </si>
  <si>
    <t>777611101</t>
  </si>
  <si>
    <t>Krycí epoxidový dekorativní nátěr podlahy</t>
  </si>
  <si>
    <t>-1119264762</t>
  </si>
  <si>
    <t>334</t>
  </si>
  <si>
    <t>777911111</t>
  </si>
  <si>
    <t>Tuhé napojení lité podlahy na stěnu nebo sokl</t>
  </si>
  <si>
    <t>-1875403201</t>
  </si>
  <si>
    <t>"Schody"(18*0,27)+(19*0,18)+(5,5+2,0)</t>
  </si>
  <si>
    <t>335</t>
  </si>
  <si>
    <t>998777112</t>
  </si>
  <si>
    <t>Přesun hmot tonážní pro podlahy lité s omezením mechanizace v objektech v přes 6 do 12 m</t>
  </si>
  <si>
    <t>-2109570451</t>
  </si>
  <si>
    <t>781</t>
  </si>
  <si>
    <t>Dokončovací práce - obklady</t>
  </si>
  <si>
    <t>336</t>
  </si>
  <si>
    <t>781131112</t>
  </si>
  <si>
    <t>Izolace pod obklad nátěrem nebo stěrkou ve dvou vrstvách</t>
  </si>
  <si>
    <t>1442614930</t>
  </si>
  <si>
    <t>"1.np-ve sprše"(1,3+1,25+1,25)*2,0</t>
  </si>
  <si>
    <t>337</t>
  </si>
  <si>
    <t>781151031</t>
  </si>
  <si>
    <t>Celoplošné vyrovnání podkladu stěrkou tl 3 mm</t>
  </si>
  <si>
    <t>-659880993</t>
  </si>
  <si>
    <t>"1.NP"(4,0+1,5+0,35+0,35+0,6+2,55+1,5)*2,0</t>
  </si>
  <si>
    <t>"2.NP"(2,85+2,5+2,8+1,8+2,4)*2,0</t>
  </si>
  <si>
    <t>338</t>
  </si>
  <si>
    <t>781161021</t>
  </si>
  <si>
    <t>Montáž profilu ukončujícího rohového nebo vanového</t>
  </si>
  <si>
    <t>632378125</t>
  </si>
  <si>
    <t>(11+12+3)*2,0</t>
  </si>
  <si>
    <t>339</t>
  </si>
  <si>
    <t>59054131</t>
  </si>
  <si>
    <t>profil ukončovací pro vnější hrany obkladů hliník leskle eloxovaný chromem 6x2500mm</t>
  </si>
  <si>
    <t>-1824567525</t>
  </si>
  <si>
    <t>52*1,1 "Přepočtené koeficientem množství</t>
  </si>
  <si>
    <t>340</t>
  </si>
  <si>
    <t>781471810</t>
  </si>
  <si>
    <t>Demontáž obkladů z obkladaček keramických kladených do malty</t>
  </si>
  <si>
    <t>1456979341</t>
  </si>
  <si>
    <t>"odhadem"100</t>
  </si>
  <si>
    <t>341</t>
  </si>
  <si>
    <t>781472214</t>
  </si>
  <si>
    <t>Montáž obkladů keramických hladkých lepených cementovým flexibilním lepidlem přes 4 do 6 ks/m2</t>
  </si>
  <si>
    <t>430830284</t>
  </si>
  <si>
    <t>"W4.01, W4.02,W4.03,W4.04, W4.05"134,52+14,43+8,1+6,6+11,03</t>
  </si>
  <si>
    <t>342</t>
  </si>
  <si>
    <t>59761717.2</t>
  </si>
  <si>
    <t>W4.02, W4.03,W4.04, W4.05-obklad keramický nemrazuvzdorný povrch hladký/matný tl do 10mm přes 4 do 6ks/m2- barevný</t>
  </si>
  <si>
    <t>-1125947172</t>
  </si>
  <si>
    <t>14,43+8,1+6,6+11,03</t>
  </si>
  <si>
    <t>40,16*1,15 "Přepočtené koeficientem množství</t>
  </si>
  <si>
    <t>343</t>
  </si>
  <si>
    <t>59761717.1</t>
  </si>
  <si>
    <t>W4.01-obklad keramický nemrazuvzdorný povrch hladký/matný tl do 10mm přes 4 do 6ks/m2 bílá</t>
  </si>
  <si>
    <t>-1127865496</t>
  </si>
  <si>
    <t>134,52</t>
  </si>
  <si>
    <t>344</t>
  </si>
  <si>
    <t>781495115</t>
  </si>
  <si>
    <t>Spárování vnitřních obkladů silikonem</t>
  </si>
  <si>
    <t>116480394</t>
  </si>
  <si>
    <t>345</t>
  </si>
  <si>
    <t>781495211</t>
  </si>
  <si>
    <t>Čištění vnitřních ploch stěn po provedení obkladu chemickými prostředky</t>
  </si>
  <si>
    <t>-8566941</t>
  </si>
  <si>
    <t>346</t>
  </si>
  <si>
    <t>998781112</t>
  </si>
  <si>
    <t>Přesun hmot tonážní pro obklady keramické s omezením mechanizace v objektech v přes 6 do 12 m</t>
  </si>
  <si>
    <t>75930088</t>
  </si>
  <si>
    <t>783</t>
  </si>
  <si>
    <t>Dokončovací práce - nátěry</t>
  </si>
  <si>
    <t>347</t>
  </si>
  <si>
    <t>783201201</t>
  </si>
  <si>
    <t>Obroušení tesařských konstrukcí před provedením nátěru</t>
  </si>
  <si>
    <t>-561619832</t>
  </si>
  <si>
    <t>332,64+101,56</t>
  </si>
  <si>
    <t>348</t>
  </si>
  <si>
    <t>783214121.1</t>
  </si>
  <si>
    <t>Sanační biocidní ošetření stříkáním tesařských konstrukcí zabudovaných do konstrukce</t>
  </si>
  <si>
    <t>58491255</t>
  </si>
  <si>
    <t>"dle nabídky"1</t>
  </si>
  <si>
    <t>349</t>
  </si>
  <si>
    <t>783217101</t>
  </si>
  <si>
    <t>Krycí jednonásobný syntetický nátěr tesařských konstrukcí</t>
  </si>
  <si>
    <t>-1810202185</t>
  </si>
  <si>
    <t>783218101</t>
  </si>
  <si>
    <t>Lazurovací jednonásobný syntetický nátěr tesařských konstrukcí</t>
  </si>
  <si>
    <t>1420500317</t>
  </si>
  <si>
    <t>351</t>
  </si>
  <si>
    <t>783226101</t>
  </si>
  <si>
    <t>Protipožární akrylátový nátěr tesařských konstrukcí</t>
  </si>
  <si>
    <t>-355225890</t>
  </si>
  <si>
    <t>352</t>
  </si>
  <si>
    <t>783501213</t>
  </si>
  <si>
    <t>Okartáčování krytiny před provedením nátěru sklonu přes 10 do 30°</t>
  </si>
  <si>
    <t>-1146623638</t>
  </si>
  <si>
    <t>"střecha nad 2.8"90</t>
  </si>
  <si>
    <t>353</t>
  </si>
  <si>
    <t>783501513</t>
  </si>
  <si>
    <t>Omytí krytiny před provedením nátěru sklonu přes 10 do 30° tlakovou vodou</t>
  </si>
  <si>
    <t>-1805417897</t>
  </si>
  <si>
    <t>354</t>
  </si>
  <si>
    <t>783503010</t>
  </si>
  <si>
    <t>Provedení základního jednonásobného nátěru plechové krytiny sklon přes 10 do 30°</t>
  </si>
  <si>
    <t>149341519</t>
  </si>
  <si>
    <t>355</t>
  </si>
  <si>
    <t>24623010</t>
  </si>
  <si>
    <t>hmota nátěrová epoxidová základní na kovy</t>
  </si>
  <si>
    <t>-852741775</t>
  </si>
  <si>
    <t>90*0,1 "Přepočtené koeficientem množství</t>
  </si>
  <si>
    <t>356</t>
  </si>
  <si>
    <t>783507010</t>
  </si>
  <si>
    <t>Provedení krycího jednonásobného nátěru plechové krytiny sklon přes 10 do 30°</t>
  </si>
  <si>
    <t>895670950</t>
  </si>
  <si>
    <t>357</t>
  </si>
  <si>
    <t>24613615</t>
  </si>
  <si>
    <t>hmota nátěrová PUR krycí (email) s UV odolností na kovy/beton/zdivo a plastické hmoty</t>
  </si>
  <si>
    <t>1005655797</t>
  </si>
  <si>
    <t>90*0,125 "Přepočtené koeficientem množství</t>
  </si>
  <si>
    <t>358</t>
  </si>
  <si>
    <t>783826301</t>
  </si>
  <si>
    <t>Elastický (trvale pružný) akrylátový nátěr omítek</t>
  </si>
  <si>
    <t>-1581686685</t>
  </si>
  <si>
    <t>359</t>
  </si>
  <si>
    <t>783901203</t>
  </si>
  <si>
    <t>Jemné broušení dřevěných podlah před provedením nátěru</t>
  </si>
  <si>
    <t>824727547</t>
  </si>
  <si>
    <t>"3.np-sklad"10</t>
  </si>
  <si>
    <t>360</t>
  </si>
  <si>
    <t>783913101</t>
  </si>
  <si>
    <t>Napouštěcí jednonásobný syntetický nátěr dřevěných podlah</t>
  </si>
  <si>
    <t>-1582633763</t>
  </si>
  <si>
    <t>361</t>
  </si>
  <si>
    <t>783913161</t>
  </si>
  <si>
    <t>Penetrační syntetický nátěr pórovitých betonových podlah</t>
  </si>
  <si>
    <t>-681055516</t>
  </si>
  <si>
    <t>"podlaha ve výtahu"1,7*1,78</t>
  </si>
  <si>
    <t>362</t>
  </si>
  <si>
    <t>783917111</t>
  </si>
  <si>
    <t>Krycí dvojnásobný syntetický nátěr dřevěné podlahy</t>
  </si>
  <si>
    <t>-1683321679</t>
  </si>
  <si>
    <t>363</t>
  </si>
  <si>
    <t>783917161</t>
  </si>
  <si>
    <t>Krycí dvojnásobný syntetický nátěr betonové podlahy</t>
  </si>
  <si>
    <t>1415820150</t>
  </si>
  <si>
    <t>364</t>
  </si>
  <si>
    <t>783918201</t>
  </si>
  <si>
    <t>Lakovací jednonásobný syntetický transparentní nátěr dřevěné podlahy</t>
  </si>
  <si>
    <t>-158698515</t>
  </si>
  <si>
    <t>784</t>
  </si>
  <si>
    <t>Dokončovací práce - malby a tapety</t>
  </si>
  <si>
    <t>365</t>
  </si>
  <si>
    <t>784111001</t>
  </si>
  <si>
    <t>Oprášení (ometení ) podkladu v místnostech v do 3,80 m</t>
  </si>
  <si>
    <t>-1784529397</t>
  </si>
  <si>
    <t>460</t>
  </si>
  <si>
    <t>366</t>
  </si>
  <si>
    <t>784111007</t>
  </si>
  <si>
    <t>Oprášení (ometení ) podkladu na schodišti podlaží v do 3,80 m</t>
  </si>
  <si>
    <t>-329227626</t>
  </si>
  <si>
    <t>367</t>
  </si>
  <si>
    <t>784111011</t>
  </si>
  <si>
    <t>Obroušení podkladu omítnutého v místnostech v do 3,80 m</t>
  </si>
  <si>
    <t>-603146821</t>
  </si>
  <si>
    <t>368</t>
  </si>
  <si>
    <t>784121001</t>
  </si>
  <si>
    <t>Oškrabání malby v místnostech v do 3,80 m</t>
  </si>
  <si>
    <t>-1211434656</t>
  </si>
  <si>
    <t>369</t>
  </si>
  <si>
    <t>784121011</t>
  </si>
  <si>
    <t>Rozmývání podkladu po oškrabání malby v místnostech v do 3,80 m</t>
  </si>
  <si>
    <t>-1129594258</t>
  </si>
  <si>
    <t>370</t>
  </si>
  <si>
    <t>784161201</t>
  </si>
  <si>
    <t>Lokální vyrovnání podkladu sádrovou stěrkou pl do 0,1 m2 v místnostech v do 3,80 m</t>
  </si>
  <si>
    <t>-1792679519</t>
  </si>
  <si>
    <t>371</t>
  </si>
  <si>
    <t>784161221</t>
  </si>
  <si>
    <t>Lokální vyrovnání podkladu sádrovou stěrkou pl přes 0,25 do 0,5 m2 v místnostech v do 3,80 m</t>
  </si>
  <si>
    <t>1532943509</t>
  </si>
  <si>
    <t>372</t>
  </si>
  <si>
    <t>784171101</t>
  </si>
  <si>
    <t>Zakrytí vnitřních podlah včetně pozdějšího odkrytí</t>
  </si>
  <si>
    <t>306480645</t>
  </si>
  <si>
    <t>373</t>
  </si>
  <si>
    <t>58124842</t>
  </si>
  <si>
    <t>fólie pro malířské potřeby zakrývací tl 7µ 4x5m</t>
  </si>
  <si>
    <t>-1639872365</t>
  </si>
  <si>
    <t>460*1,05 "Přepočtené koeficientem množství</t>
  </si>
  <si>
    <t>374</t>
  </si>
  <si>
    <t>784171111</t>
  </si>
  <si>
    <t>Zakrytí vnitřních ploch stěn v místnostech v do 3,80 m</t>
  </si>
  <si>
    <t>-906966215</t>
  </si>
  <si>
    <t>"okna"(1,7*1,5)*19*2</t>
  </si>
  <si>
    <t>"dveře"1,0*2,0*2*25</t>
  </si>
  <si>
    <t>"ostatní kontrukce-odhadem"100</t>
  </si>
  <si>
    <t>375</t>
  </si>
  <si>
    <t>1787873389</t>
  </si>
  <si>
    <t>296,9*1,05 "Přepočtené koeficientem množství</t>
  </si>
  <si>
    <t>376</t>
  </si>
  <si>
    <t>784181101</t>
  </si>
  <si>
    <t>Základní akrylátová jednonásobná bezbarvá penetrace podkladu v místnostech v do 3,80 m</t>
  </si>
  <si>
    <t>-1649319508</t>
  </si>
  <si>
    <t>"stěny a stropy celkem"780+460</t>
  </si>
  <si>
    <t>"výtah"80</t>
  </si>
  <si>
    <t>377</t>
  </si>
  <si>
    <t>784181107</t>
  </si>
  <si>
    <t>Základní akrylátová jednonásobná bezbarvá penetrace podkladu na schodišti podlaží v do 3,80 m</t>
  </si>
  <si>
    <t>2006363492</t>
  </si>
  <si>
    <t>378</t>
  </si>
  <si>
    <t>784191001</t>
  </si>
  <si>
    <t>Čištění vnitřních ploch oken nebo balkonových dveří jednoduchých po provedení malířských prací</t>
  </si>
  <si>
    <t>1475801143</t>
  </si>
  <si>
    <t>"okna"(1,7*1,5)*19*2*2</t>
  </si>
  <si>
    <t>379</t>
  </si>
  <si>
    <t>784191005</t>
  </si>
  <si>
    <t>Čištění vnitřních ploch dveří nebo vrat po provedení malířských prací</t>
  </si>
  <si>
    <t>1096224479</t>
  </si>
  <si>
    <t>380</t>
  </si>
  <si>
    <t>784191007</t>
  </si>
  <si>
    <t>Čištění vnitřních ploch podlah po provedení malířských prací</t>
  </si>
  <si>
    <t>1373814583</t>
  </si>
  <si>
    <t>381</t>
  </si>
  <si>
    <t>784191009</t>
  </si>
  <si>
    <t>Čištění vnitřních ploch schodišť po provedení malířských prací</t>
  </si>
  <si>
    <t>-1127333272</t>
  </si>
  <si>
    <t>(1,2*5)+(1,3*9)</t>
  </si>
  <si>
    <t>382</t>
  </si>
  <si>
    <t>784221101</t>
  </si>
  <si>
    <t>Dvojnásobné bílé malby ze směsí za sucha dobře otěruvzdorných v místnostech do 3,80 m</t>
  </si>
  <si>
    <t>1043630986</t>
  </si>
  <si>
    <t>1320</t>
  </si>
  <si>
    <t>383</t>
  </si>
  <si>
    <t>784221107</t>
  </si>
  <si>
    <t>Dvojnásobné bílé malby ze směsí za sucha dobře otěruvzdorných na schodišti do 3,80 m</t>
  </si>
  <si>
    <t>760092533</t>
  </si>
  <si>
    <t>ost1</t>
  </si>
  <si>
    <t>ostatní práce a materiály</t>
  </si>
  <si>
    <t>384</t>
  </si>
  <si>
    <t>01</t>
  </si>
  <si>
    <t xml:space="preserve">přenosné hasící přístroje </t>
  </si>
  <si>
    <t>-1038966986</t>
  </si>
  <si>
    <t>"přenosný hasící přístroj typ 21A včetně montáže a dodávky nosného prvku"7</t>
  </si>
  <si>
    <t>385</t>
  </si>
  <si>
    <t>02</t>
  </si>
  <si>
    <t>stavební připravenost pro topení</t>
  </si>
  <si>
    <t>550875780</t>
  </si>
  <si>
    <t>"viz technická zpráva vytápění- stavba"1</t>
  </si>
  <si>
    <t>386</t>
  </si>
  <si>
    <t>03</t>
  </si>
  <si>
    <t>zapravení malých otvorů a oprava fasády po montáži krovua u venkovních schodů</t>
  </si>
  <si>
    <t>-429683986</t>
  </si>
  <si>
    <t>387</t>
  </si>
  <si>
    <t>04</t>
  </si>
  <si>
    <t>vystěhování a nastěhování</t>
  </si>
  <si>
    <t>-807812840</t>
  </si>
  <si>
    <t>"věci zabalené do přepravek doprava z 2.np do 1.np nakládání od automobilu a odvoz do vzdálenosti 2km, složení a po realizaci zpět"</t>
  </si>
  <si>
    <t>"2osoby á500,-Kč za 5 dní 5hod.za den- jedna trasa, doprava" 1</t>
  </si>
  <si>
    <t>388</t>
  </si>
  <si>
    <t>05</t>
  </si>
  <si>
    <t>požární bezpečnostní značení - tabulky</t>
  </si>
  <si>
    <t>1615862340</t>
  </si>
  <si>
    <t>389</t>
  </si>
  <si>
    <t>06</t>
  </si>
  <si>
    <t xml:space="preserve">vyčištění všech prostor stavby před předáním do užívání </t>
  </si>
  <si>
    <t>948685399</t>
  </si>
  <si>
    <t>"odstranění hrubých nečistot,odprášení povrchů podlah,okena nábytku,osvětlení, obrazů, topení a dveří,mytí oken a rámů, žaluzií a parapetů"</t>
  </si>
  <si>
    <t>"úklid koupelen, wc, mytí a leštění podlah,setření a doleštění povrchů nábytku,čistění koberců, sedaček a čalounění"1</t>
  </si>
  <si>
    <t>SO.01 -06 - Vnitřní kanalizace a vodovod</t>
  </si>
  <si>
    <t>ing. Ivana Smolová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</si>
  <si>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</si>
  <si>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</si>
  <si>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</si>
  <si>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</si>
  <si>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</si>
  <si>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>-1484998446</t>
  </si>
  <si>
    <t>-1945227826</t>
  </si>
  <si>
    <t>-210904567</t>
  </si>
  <si>
    <t>1,027*10 "Přepočtené koeficientem množství</t>
  </si>
  <si>
    <t>997013607</t>
  </si>
  <si>
    <t>Poplatek za uložení na skládce (skládkovné) stavebního odpadu keramického kód odpadu 17 01 03</t>
  </si>
  <si>
    <t>2118926172</t>
  </si>
  <si>
    <t>713411111</t>
  </si>
  <si>
    <t>Montáž izolace tepelné potrubí pásy nebo rohožemi bez úpravy staženými drátem 1x</t>
  </si>
  <si>
    <t>1132649355</t>
  </si>
  <si>
    <t>"na K3"5*0,5</t>
  </si>
  <si>
    <t>63152096</t>
  </si>
  <si>
    <t>pás tepelně izolační univerzální λ=0,032-0,033 tl 50mm</t>
  </si>
  <si>
    <t>-213533880</t>
  </si>
  <si>
    <t>2,5*1,1 "Přepočtené koeficientem množství</t>
  </si>
  <si>
    <t>721</t>
  </si>
  <si>
    <t>Zdravotechnika - vnitřní kanalizace</t>
  </si>
  <si>
    <t>721140802</t>
  </si>
  <si>
    <t>Demontáž potrubí litinové DN do 100</t>
  </si>
  <si>
    <t>928676304</t>
  </si>
  <si>
    <t>721140907</t>
  </si>
  <si>
    <t>Potrubí litinové vsazení odbočky DN 150</t>
  </si>
  <si>
    <t>-674967723</t>
  </si>
  <si>
    <t>721140917</t>
  </si>
  <si>
    <t>Potrubí litinové propojení potrubí DN 150</t>
  </si>
  <si>
    <t>547052998</t>
  </si>
  <si>
    <t>721173608</t>
  </si>
  <si>
    <t>Potrubí kanalizační z PE svodné DN 150</t>
  </si>
  <si>
    <t>1833532570</t>
  </si>
  <si>
    <t>721173707</t>
  </si>
  <si>
    <t>Potrubí kanalizační z PE odpadní DN 125</t>
  </si>
  <si>
    <t>1296596223</t>
  </si>
  <si>
    <t>721173722</t>
  </si>
  <si>
    <t>Potrubí kanalizační z PE připojovací DN 40</t>
  </si>
  <si>
    <t>-284321918</t>
  </si>
  <si>
    <t>721173723</t>
  </si>
  <si>
    <t>Potrubí kanalizační z PE připojovací DN 50</t>
  </si>
  <si>
    <t>-973345005</t>
  </si>
  <si>
    <t>721173724</t>
  </si>
  <si>
    <t>Potrubí kanalizační z PE připojovací DN 70</t>
  </si>
  <si>
    <t>-2010647189</t>
  </si>
  <si>
    <t>721173726</t>
  </si>
  <si>
    <t>Potrubí kanalizační z PE připojovací DN 100</t>
  </si>
  <si>
    <t>-401387595</t>
  </si>
  <si>
    <t>721173746</t>
  </si>
  <si>
    <t>Potrubí kanalizační z PE větrací DN 100</t>
  </si>
  <si>
    <t>-191240650</t>
  </si>
  <si>
    <t>721241102</t>
  </si>
  <si>
    <t>Lapač střešních splavenin z litiny DN 125</t>
  </si>
  <si>
    <t>1369671732</t>
  </si>
  <si>
    <t>721274123</t>
  </si>
  <si>
    <t>Přivzdušňovací ventil vnitřní odpadních potrubí DN 100</t>
  </si>
  <si>
    <t>1536210259</t>
  </si>
  <si>
    <t>721279153</t>
  </si>
  <si>
    <t>Montáž hlavice ventilační polypropylen PP DN 110 ostatní typ</t>
  </si>
  <si>
    <t>1463624974</t>
  </si>
  <si>
    <t>28612264</t>
  </si>
  <si>
    <t>hlavice ventilační plastová PP DN 110</t>
  </si>
  <si>
    <t>787695046</t>
  </si>
  <si>
    <t>721290111</t>
  </si>
  <si>
    <t>Zkouška těsnosti potrubí kanalizace vodou do DN 125</t>
  </si>
  <si>
    <t>105575590</t>
  </si>
  <si>
    <t>23+9+8+49+26</t>
  </si>
  <si>
    <t>721910912</t>
  </si>
  <si>
    <t>Pročištění odpadů svislých v jednom podlaží DN do 200</t>
  </si>
  <si>
    <t>711944651</t>
  </si>
  <si>
    <t>721910922</t>
  </si>
  <si>
    <t>Pročištění svodů ležatých DN do 300</t>
  </si>
  <si>
    <t>-340798941</t>
  </si>
  <si>
    <t>998721112</t>
  </si>
  <si>
    <t>Přesun hmot tonážní pro vnitřní kanalizaci s omezením mechanizace v objektech v přes 6 do 12 m</t>
  </si>
  <si>
    <t>389342743</t>
  </si>
  <si>
    <t>R109</t>
  </si>
  <si>
    <t>sifon na kanalizaci</t>
  </si>
  <si>
    <t>1824308780</t>
  </si>
  <si>
    <t>"3.np pro odvedení kondenzátu od kotle a od pojistného ventilu- pro út"2</t>
  </si>
  <si>
    <t>722</t>
  </si>
  <si>
    <t>Zdravotechnika - vnitřní vodovod</t>
  </si>
  <si>
    <t>722110934</t>
  </si>
  <si>
    <t>Potrubí litinové vsazení odbočky příruba DN do 80</t>
  </si>
  <si>
    <t>1964367830</t>
  </si>
  <si>
    <t>722130801</t>
  </si>
  <si>
    <t>Demontáž potrubí ocelové pozinkované závitové DN do 25</t>
  </si>
  <si>
    <t>-1695095958</t>
  </si>
  <si>
    <t>722131913</t>
  </si>
  <si>
    <t>Potrubí pozinkované závitové vsazení odbočky do potrubí DN 25</t>
  </si>
  <si>
    <t>396176849</t>
  </si>
  <si>
    <t>722131933</t>
  </si>
  <si>
    <t>Potrubí pozinkované závitové propojení potrubí DN 25</t>
  </si>
  <si>
    <t>43822502</t>
  </si>
  <si>
    <t>722174001</t>
  </si>
  <si>
    <t>Potrubí vodovodní plastové PPR svar polyfuze PN 16 D 16 x 2,2 mm</t>
  </si>
  <si>
    <t>-1193805538</t>
  </si>
  <si>
    <t>"SV"58</t>
  </si>
  <si>
    <t>"TV"55</t>
  </si>
  <si>
    <t>"CV"14</t>
  </si>
  <si>
    <t>722174002</t>
  </si>
  <si>
    <t>Potrubí vodovodní plastové PPR svar polyfúze PN 16 D 20x2,8 mm</t>
  </si>
  <si>
    <t>-1672141830</t>
  </si>
  <si>
    <t>"SV"30</t>
  </si>
  <si>
    <t>"TV"25</t>
  </si>
  <si>
    <t>722174003</t>
  </si>
  <si>
    <t>Potrubí vodovodní plastové PPR svar polyfúze PN 16 D 25x3,5 mm</t>
  </si>
  <si>
    <t>1691790091</t>
  </si>
  <si>
    <t>"SV"40</t>
  </si>
  <si>
    <t>"TV"35</t>
  </si>
  <si>
    <t>722181241</t>
  </si>
  <si>
    <t>Ochrana vodovodního potrubí přilepenými termoizolačními trubicemi z PE tl přes 13 do 20 mm DN do 22 mm</t>
  </si>
  <si>
    <t>278240817</t>
  </si>
  <si>
    <t>127+55</t>
  </si>
  <si>
    <t>722181242</t>
  </si>
  <si>
    <t>Ochrana vodovodního potrubí přilepenými termoizolačními trubicemi z PE tl přes 13 do 20 mm DN přes 22 do 45 mm</t>
  </si>
  <si>
    <t>-305485809</t>
  </si>
  <si>
    <t>722190901</t>
  </si>
  <si>
    <t>Uzavření nebo otevření vodovodního potrubí při opravách</t>
  </si>
  <si>
    <t>1613737016</t>
  </si>
  <si>
    <t>722220111</t>
  </si>
  <si>
    <t>Nástěnka pro výtokový ventil G 1/2" s jedním závitem</t>
  </si>
  <si>
    <t>-1039131577</t>
  </si>
  <si>
    <t>722220121</t>
  </si>
  <si>
    <t>Nástěnka pro baterii G 1/2" s jedním závitem</t>
  </si>
  <si>
    <t>pár</t>
  </si>
  <si>
    <t>-1526526900</t>
  </si>
  <si>
    <t>722220862</t>
  </si>
  <si>
    <t>Demontáž armatur závitových se dvěma závity G přes 3/4 do 5/4</t>
  </si>
  <si>
    <t>-675741476</t>
  </si>
  <si>
    <t>722224116</t>
  </si>
  <si>
    <t>Kohout plnicí nebo vypouštěcí G 3/4" PN 10 s jedním závitem</t>
  </si>
  <si>
    <t>-1854705576</t>
  </si>
  <si>
    <t>722224121</t>
  </si>
  <si>
    <t>Ventil odvodňovací G 1/4" s jedním závitem</t>
  </si>
  <si>
    <t>-209170522</t>
  </si>
  <si>
    <t>722230102.1</t>
  </si>
  <si>
    <t xml:space="preserve">Průtočná amatura k tlakové expanzní nádobě G 3/4" </t>
  </si>
  <si>
    <t>1864757157</t>
  </si>
  <si>
    <t>722230103</t>
  </si>
  <si>
    <t>Ventil přímý G 1" se dvěma závity</t>
  </si>
  <si>
    <t>-159867907</t>
  </si>
  <si>
    <t>722230113</t>
  </si>
  <si>
    <t>Ventil přímý G 1" s odvodněním a dvěma závity</t>
  </si>
  <si>
    <t>1845976844</t>
  </si>
  <si>
    <t>722231072</t>
  </si>
  <si>
    <t>Ventil zpětný mosazný G 1/2" PN 10 do 110°C se dvěma závity</t>
  </si>
  <si>
    <t>-1114513021</t>
  </si>
  <si>
    <t>722231073</t>
  </si>
  <si>
    <t>Ventil zpětný mosazný G 3/4" PN 10 do 110°C se dvěma závity</t>
  </si>
  <si>
    <t>229137309</t>
  </si>
  <si>
    <t>722231074</t>
  </si>
  <si>
    <t>Ventil zpětný mosazný G 1" PN 10 do 110°C se dvěma závity</t>
  </si>
  <si>
    <t>-85189397</t>
  </si>
  <si>
    <t>722232011</t>
  </si>
  <si>
    <t>Kohout kulový podomítkový G 1/2" PN 16 do 120°C vnitřní závit</t>
  </si>
  <si>
    <t>-1188018306</t>
  </si>
  <si>
    <t>722232012</t>
  </si>
  <si>
    <t>Kohout kulový podomítkový G 3/4" PN 16 do 120°C vnitřní závit</t>
  </si>
  <si>
    <t>1209724426</t>
  </si>
  <si>
    <t>722232013</t>
  </si>
  <si>
    <t>Kohout kulový podomítkový G 1" PN 16 do 120°C vnitřní závit</t>
  </si>
  <si>
    <t>1791903473</t>
  </si>
  <si>
    <t>722270102</t>
  </si>
  <si>
    <t>Sestava vodoměrová závitová G 1"</t>
  </si>
  <si>
    <t>2011400567</t>
  </si>
  <si>
    <t>722290234</t>
  </si>
  <si>
    <t>Proplach a dezinfekce vodovodního potrubí do DN 80</t>
  </si>
  <si>
    <t>-1813627829</t>
  </si>
  <si>
    <t>127+55+75</t>
  </si>
  <si>
    <t>722290246</t>
  </si>
  <si>
    <t>Zkouška těsnosti vodovodního potrubí plastového DN do 40</t>
  </si>
  <si>
    <t>1227090883</t>
  </si>
  <si>
    <t>998722112</t>
  </si>
  <si>
    <t>Přesun hmot tonážní pro vnitřní vodovod s omezením mechanizace v objektech v přes 6 do 12 m</t>
  </si>
  <si>
    <t>1953497038</t>
  </si>
  <si>
    <t>R110</t>
  </si>
  <si>
    <t>filtr na vodu 1/2"-montáž+dodávka</t>
  </si>
  <si>
    <t>-72097017</t>
  </si>
  <si>
    <t>R111</t>
  </si>
  <si>
    <t>manometr 16bar(před TUV)-montážadodávka</t>
  </si>
  <si>
    <t>-1069980425</t>
  </si>
  <si>
    <t>724</t>
  </si>
  <si>
    <t>Zdravotechnika - strojní vybavení</t>
  </si>
  <si>
    <t>724141101.1</t>
  </si>
  <si>
    <t>Čerpadlo teplovodní oběhové elektronické max výtlak 7m</t>
  </si>
  <si>
    <t>-1160002630</t>
  </si>
  <si>
    <t>724233002</t>
  </si>
  <si>
    <t>Nádoba expanzní tlaková pro akumulační ohřev TV s membránou závitové připojení PN 0,8 o objemu 8 l</t>
  </si>
  <si>
    <t>1143356691</t>
  </si>
  <si>
    <t>724242423</t>
  </si>
  <si>
    <t>Filtr domácí na studenou vodu G 1" se zpětným proplachem a redukčním ventilem</t>
  </si>
  <si>
    <t>-1844987388</t>
  </si>
  <si>
    <t>725</t>
  </si>
  <si>
    <t>Zdravotechnika - zařizovací předměty</t>
  </si>
  <si>
    <t>725110814</t>
  </si>
  <si>
    <t>Demontáž klozetu Kombi</t>
  </si>
  <si>
    <t>-1360363282</t>
  </si>
  <si>
    <t>725119102.1</t>
  </si>
  <si>
    <t xml:space="preserve">Montáž pisoárového splachovače </t>
  </si>
  <si>
    <t>-399831013</t>
  </si>
  <si>
    <t>725119122</t>
  </si>
  <si>
    <t>Montáž klozetových mís kombi</t>
  </si>
  <si>
    <t>154987647</t>
  </si>
  <si>
    <t>725119125</t>
  </si>
  <si>
    <t>Montáž klozetových mís závěsných na nosné stěny</t>
  </si>
  <si>
    <t>1774988022</t>
  </si>
  <si>
    <t>725122817</t>
  </si>
  <si>
    <t>Demontáž pisoárových stání bez nádrže a jedním záchodkem</t>
  </si>
  <si>
    <t>-1633020471</t>
  </si>
  <si>
    <t>725129101</t>
  </si>
  <si>
    <t>Montáž pisoáru keramického</t>
  </si>
  <si>
    <t>358802325</t>
  </si>
  <si>
    <t>725210821</t>
  </si>
  <si>
    <t>Demontáž umyvadel bez výtokových armatur</t>
  </si>
  <si>
    <t>493027862</t>
  </si>
  <si>
    <t>725219102</t>
  </si>
  <si>
    <t>Montáž umyvadla připevněného na šrouby do zdiva</t>
  </si>
  <si>
    <t>1500413915</t>
  </si>
  <si>
    <t>725240811</t>
  </si>
  <si>
    <t>Demontáž kabin sprchových bez výtokových armatur</t>
  </si>
  <si>
    <t>1089141596</t>
  </si>
  <si>
    <t>725241901.1</t>
  </si>
  <si>
    <t>Montáž žlábku nerez sprchového</t>
  </si>
  <si>
    <t>60108848</t>
  </si>
  <si>
    <t>725244905</t>
  </si>
  <si>
    <t>Montáž zástěny sprchové bezdveřové</t>
  </si>
  <si>
    <t>-1339876122</t>
  </si>
  <si>
    <t>725291650.1</t>
  </si>
  <si>
    <t>Montáž doplňků zařízení koupelen a záchodů</t>
  </si>
  <si>
    <t>814716323</t>
  </si>
  <si>
    <t>725291669</t>
  </si>
  <si>
    <t>Montáž madla invalidního krakorcového</t>
  </si>
  <si>
    <t>-182625867</t>
  </si>
  <si>
    <t>725291670</t>
  </si>
  <si>
    <t>Montáž madla invalidního krakorcového sklopného</t>
  </si>
  <si>
    <t>-2092623320</t>
  </si>
  <si>
    <t>725319111</t>
  </si>
  <si>
    <t>Montáž dřezu ostatních typů</t>
  </si>
  <si>
    <t>702437195</t>
  </si>
  <si>
    <t>725330840</t>
  </si>
  <si>
    <t>Demontáž výlevka litinová nebo ocelová</t>
  </si>
  <si>
    <t>1415952326</t>
  </si>
  <si>
    <t>725339111</t>
  </si>
  <si>
    <t>Montáž výlevky</t>
  </si>
  <si>
    <t>-1880081289</t>
  </si>
  <si>
    <t>725530811</t>
  </si>
  <si>
    <t>Demontáž ohřívač elektrický přepadový do 12 l</t>
  </si>
  <si>
    <t>-1544657151</t>
  </si>
  <si>
    <t>725530823</t>
  </si>
  <si>
    <t>Demontáž ohřívač elektrický tlakový přes 50 do 200 l</t>
  </si>
  <si>
    <t>-710116164</t>
  </si>
  <si>
    <t>725820801</t>
  </si>
  <si>
    <t>Demontáž baterie nástěnné do G 3 / 4</t>
  </si>
  <si>
    <t>1968925219</t>
  </si>
  <si>
    <t>725829101</t>
  </si>
  <si>
    <t>Montáž baterie nástěnné dřezové pákové a klasické</t>
  </si>
  <si>
    <t>515540292</t>
  </si>
  <si>
    <t>725829121</t>
  </si>
  <si>
    <t>Montáž baterie umyvadlové nástěnné pákové a klasické ostatní typ</t>
  </si>
  <si>
    <t>-978357580</t>
  </si>
  <si>
    <t>725849411</t>
  </si>
  <si>
    <t>Montáž baterie sprchové nástěnná s nastavitelnou výškou sprchy</t>
  </si>
  <si>
    <t>-862218603</t>
  </si>
  <si>
    <t>725851315</t>
  </si>
  <si>
    <t>Ventil odpadní dřezový s přepadem G 6/4"</t>
  </si>
  <si>
    <t>1280706826</t>
  </si>
  <si>
    <t>725851325</t>
  </si>
  <si>
    <t>Ventil odpadní umyvadlový bez přepadu G 5/4"</t>
  </si>
  <si>
    <t>489319352</t>
  </si>
  <si>
    <t>725862103</t>
  </si>
  <si>
    <t>Zápachová uzávěrka pro dřezy DN 40/50</t>
  </si>
  <si>
    <t>833297947</t>
  </si>
  <si>
    <t>725980123</t>
  </si>
  <si>
    <t>Dvířka 30/30</t>
  </si>
  <si>
    <t>-1109600960</t>
  </si>
  <si>
    <t>998725112</t>
  </si>
  <si>
    <t>Přesun hmot tonážní pro zařizovací předměty s omezením mechanizace v objektech v přes 6 do 12 m</t>
  </si>
  <si>
    <t>-1605984928</t>
  </si>
  <si>
    <t>726</t>
  </si>
  <si>
    <t>Zdravotechnika - předstěnové instalace</t>
  </si>
  <si>
    <t>726111201.1</t>
  </si>
  <si>
    <t>Instalační předstěna pro montáž výlevky do masivní zděné kce</t>
  </si>
  <si>
    <t>-1587882258</t>
  </si>
  <si>
    <t>726111204</t>
  </si>
  <si>
    <t>Instalační předstěna pro montáž klozetu do masivní zděné kce</t>
  </si>
  <si>
    <t>1126122581</t>
  </si>
  <si>
    <t>726191011</t>
  </si>
  <si>
    <t>Ovládací tlačítko WC pro montáž do předstěnových konstrukcí</t>
  </si>
  <si>
    <t>1842968705</t>
  </si>
  <si>
    <t>R001</t>
  </si>
  <si>
    <t>prostup střechou pro kanalizační odvětr.potrubí+utěsnění hydroizolace</t>
  </si>
  <si>
    <t>-13000931</t>
  </si>
  <si>
    <t>R002</t>
  </si>
  <si>
    <t>demontáž vnitřního hydrantu a příslušenství</t>
  </si>
  <si>
    <t>868770763</t>
  </si>
  <si>
    <t>R003</t>
  </si>
  <si>
    <t>hotové výrobky ke koupi</t>
  </si>
  <si>
    <t>289715216</t>
  </si>
  <si>
    <t>R004</t>
  </si>
  <si>
    <t>stavební připravenost pro zti</t>
  </si>
  <si>
    <t>-17315036</t>
  </si>
  <si>
    <t>206166829</t>
  </si>
  <si>
    <t>"revizní dvířka pro vodoměr"</t>
  </si>
  <si>
    <t>"R4"0,6*0,6*1</t>
  </si>
  <si>
    <t>56245702</t>
  </si>
  <si>
    <t>dvířka revizní 600x600 bílá se zámkem</t>
  </si>
  <si>
    <t>-2111603720</t>
  </si>
  <si>
    <t>SO.01 -07 -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</si>
  <si>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</si>
  <si>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</si>
  <si>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</si>
  <si>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</si>
  <si>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</si>
  <si>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</si>
  <si>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</si>
  <si>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</si>
  <si>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</si>
  <si>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</si>
  <si>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</si>
  <si>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013244000</t>
  </si>
  <si>
    <t>Dokumentace pro provádění stavby</t>
  </si>
  <si>
    <t>Kpl</t>
  </si>
  <si>
    <t>1024</t>
  </si>
  <si>
    <t>-889899488</t>
  </si>
  <si>
    <t>"zábradlí, schodiště, železobetonové konstrukce, ocelové konstrukce"1</t>
  </si>
  <si>
    <t>013254000</t>
  </si>
  <si>
    <t>Průzkumné, geodetické a projektové práce projektové práce dokumentace stavby (výkresová a textová) skutečného provedení stavby</t>
  </si>
  <si>
    <t>-166504830</t>
  </si>
  <si>
    <t>013991R</t>
  </si>
  <si>
    <t>Vytýčení stavby</t>
  </si>
  <si>
    <t>kpl</t>
  </si>
  <si>
    <t>-310693413</t>
  </si>
  <si>
    <t>013992R</t>
  </si>
  <si>
    <t>Vyznačení "vypípání" stávajících sítí a rozvodů inž.sítí</t>
  </si>
  <si>
    <t>-2018211506</t>
  </si>
  <si>
    <t>VRN3</t>
  </si>
  <si>
    <t>Zařízení staveniště</t>
  </si>
  <si>
    <t>032103000</t>
  </si>
  <si>
    <t>Zařízení staveniště vybavení staveniště náklady na stavební buňky</t>
  </si>
  <si>
    <t>505241622</t>
  </si>
  <si>
    <t>032203000</t>
  </si>
  <si>
    <t>Zařízení staveniště vybavení staveniště pronájem ploch staveniště</t>
  </si>
  <si>
    <t>854705936</t>
  </si>
  <si>
    <t>032603000</t>
  </si>
  <si>
    <t>Zařízení staveniště vybavení staveniště ostatní náklady</t>
  </si>
  <si>
    <t>1306876478</t>
  </si>
  <si>
    <t>032903000</t>
  </si>
  <si>
    <t>Zařízení staveniště vybavení staveniště náklady na provoz a údržbu vybavení staveniště</t>
  </si>
  <si>
    <t>-63288778</t>
  </si>
  <si>
    <t>034103000</t>
  </si>
  <si>
    <t>Zařízení staveniště zabezpečení staveniště energie pro zařízení staveniště</t>
  </si>
  <si>
    <t>-1053802690</t>
  </si>
  <si>
    <t>034303000</t>
  </si>
  <si>
    <t>Zařízení staveniště zabezpečení staveniště opatření na ochranu sousedních pozemků</t>
  </si>
  <si>
    <t>-2054041567</t>
  </si>
  <si>
    <t>03450300</t>
  </si>
  <si>
    <t>Informační tabule v průběhu realizace díla - dočasný bilboard 5,1x2,4m na staveništi D+M</t>
  </si>
  <si>
    <t>567365431</t>
  </si>
  <si>
    <t>034703000</t>
  </si>
  <si>
    <t>Zařízení staveniště zabezpečení staveniště osvětlení staveniště</t>
  </si>
  <si>
    <t>-740892582</t>
  </si>
  <si>
    <t>039103000</t>
  </si>
  <si>
    <t>Zařízení staveniště zrušení zařízení staveniště rozebrání, bourání a odvoz</t>
  </si>
  <si>
    <t>224451766</t>
  </si>
  <si>
    <t>VRN4</t>
  </si>
  <si>
    <t>Inženýrská činnost</t>
  </si>
  <si>
    <t>042403000</t>
  </si>
  <si>
    <t>Vliv stavby na životní prostředí</t>
  </si>
  <si>
    <t>Kpl…</t>
  </si>
  <si>
    <t>748356382</t>
  </si>
  <si>
    <t>"dodržení podmínek dle zásad DNSH"1</t>
  </si>
  <si>
    <t>045203000</t>
  </si>
  <si>
    <t>Inženýrská činnost zkoušky a ostatní měření monitoring kompletační činnost</t>
  </si>
  <si>
    <t>1805104367</t>
  </si>
  <si>
    <t>045303000</t>
  </si>
  <si>
    <t>Koordinační činnost</t>
  </si>
  <si>
    <t>…</t>
  </si>
  <si>
    <t>1086001605</t>
  </si>
  <si>
    <t>049002000R</t>
  </si>
  <si>
    <t>Inženýrská činnost ostatní-úprava fakturace dle poř¨žadavku poskytovatele dotace)</t>
  </si>
  <si>
    <t>-530360036</t>
  </si>
  <si>
    <t>049103000</t>
  </si>
  <si>
    <t>Vzorkování použitých hmot</t>
  </si>
  <si>
    <t>-1817998355</t>
  </si>
  <si>
    <t>049303000</t>
  </si>
  <si>
    <t>Náklady vzniklé v souvislosti s předáním stavby</t>
  </si>
  <si>
    <t>-1135121889</t>
  </si>
  <si>
    <t>VRN5</t>
  </si>
  <si>
    <t>Finanční náklady</t>
  </si>
  <si>
    <t>051103000</t>
  </si>
  <si>
    <t>Náklady na pojištění dle obchodních podmínek</t>
  </si>
  <si>
    <t>-1636648516</t>
  </si>
  <si>
    <t>Finanční náklady pojistné pojištění proti vlivu vyšší moci</t>
  </si>
  <si>
    <t>VRN6</t>
  </si>
  <si>
    <t>Územní vlivy</t>
  </si>
  <si>
    <t>062002000</t>
  </si>
  <si>
    <t>Ztížené dopravní podmínky</t>
  </si>
  <si>
    <t>50902524</t>
  </si>
  <si>
    <t>VRN7</t>
  </si>
  <si>
    <t>Provozní vlivy</t>
  </si>
  <si>
    <t>071103000</t>
  </si>
  <si>
    <t>Provozní vlivy provoz investora, třetích osob provoz investora</t>
  </si>
  <si>
    <t>2047960008</t>
  </si>
  <si>
    <t>072103000</t>
  </si>
  <si>
    <t>Silniční provoz - projednání DIO a zajištění DIR</t>
  </si>
  <si>
    <t>-1182182966</t>
  </si>
  <si>
    <t>072203000</t>
  </si>
  <si>
    <t>Silniční provoz - zajištění DIO (dopravní značení)</t>
  </si>
  <si>
    <t>2081832130</t>
  </si>
  <si>
    <t>072303000</t>
  </si>
  <si>
    <t>Rušení stavby silničním provozem</t>
  </si>
  <si>
    <t>2111184784</t>
  </si>
  <si>
    <t>073002000</t>
  </si>
  <si>
    <t>Ztížený pohyb vozidel v centrech měst</t>
  </si>
  <si>
    <t>199773926</t>
  </si>
  <si>
    <t>VRN9</t>
  </si>
  <si>
    <t>Ostatní náklady</t>
  </si>
  <si>
    <t>0914004002R</t>
  </si>
  <si>
    <t>Náklady spojené se zajištěním bankovní záruky</t>
  </si>
  <si>
    <t>-1397297952</t>
  </si>
  <si>
    <t>091503000R</t>
  </si>
  <si>
    <t>Náklady související s publikační činností-propagace IROP</t>
  </si>
  <si>
    <t>826523502</t>
  </si>
  <si>
    <t>094002000R</t>
  </si>
  <si>
    <t>Ostatní náklady související s výstavbou-ztížený přesun hmot</t>
  </si>
  <si>
    <t>1877730685</t>
  </si>
  <si>
    <t>SO.02 - Bezbariérový výtah, započitatelné náklady</t>
  </si>
  <si>
    <t>SO.02 -01 - Osobní výtah</t>
  </si>
  <si>
    <t>MP LIFTS s.r.o. ,Pražská 18, 102 00 Praha 10</t>
  </si>
  <si>
    <t>R101</t>
  </si>
  <si>
    <t>Osobní výtah pro ZUŠ Boženy Němcové</t>
  </si>
  <si>
    <t>-2093583253</t>
  </si>
  <si>
    <t>SO.03 - Stavební úpravy stávajících učeben 1NP a 2NP, nezapočitatelné náklady</t>
  </si>
  <si>
    <t>SO.03 -01 - Elektroinstalace</t>
  </si>
  <si>
    <t>NAB2</t>
  </si>
  <si>
    <t>přisazené svítidlo/850X31x35 DIR/INDIR LED 3000 38W 840 DALI vw</t>
  </si>
  <si>
    <t>svítidlo vestavné stropní panelové čtvercové/obdélníkové přes 0,36m2 přes 5000lm</t>
  </si>
  <si>
    <t>NAB3</t>
  </si>
  <si>
    <t>přisazené sv./2250X31x35 DIR/INDIR LED 15050 110W 940 DALI vw</t>
  </si>
  <si>
    <t>1773164459</t>
  </si>
  <si>
    <t>34571351</t>
  </si>
  <si>
    <t>trubka elektroinstalační ohebná dvouplášťová korugovaná HDPE (chránička) D 40/50mm</t>
  </si>
  <si>
    <t>1426579853</t>
  </si>
  <si>
    <t>Poznámka k položce:_x000D_
Trubka pro repro soustavy vnitřní průměr min 50mm</t>
  </si>
  <si>
    <t>741110023</t>
  </si>
  <si>
    <t>Montáž trubka plastová tuhá D přes 35 mm uložená pod omítku</t>
  </si>
  <si>
    <t>2051706887</t>
  </si>
  <si>
    <t>Montáž trubek elektroinstalačních s nasunutím nebo našroubováním do krabic plastových tuhých, uložených pod omítku, vnější Ø přes 35 mm</t>
  </si>
  <si>
    <t>SO.03 -02 - Vytápění třídy 1.NP + 2NP</t>
  </si>
  <si>
    <t>735157263R00</t>
  </si>
  <si>
    <t>Otopná tělesa panelová počet desek 1, počet přídavných přestupných ploch 1, výška 600 mm, délka 700 mm, provedení ventil kompakt, pravé spodní připojení, s nuceným oběhem, čelní deska profilovaná, včetně dodávky materiálu</t>
  </si>
  <si>
    <t>735157266R00</t>
  </si>
  <si>
    <t>Otopná tělesa panelová počet desek 1, počet přídavných přestupných ploch 1, výška 600 mm, délka 1000 mm, provedení ventil kompakt, pravé spodní připojení, s nuceným oběhem, čelní deska profilovaná, včetně dodávky materiálu</t>
  </si>
  <si>
    <t>735157509R00</t>
  </si>
  <si>
    <t>Otopná tělesa panelová počet desek 2, počet přídavných přestupných ploch 1, výška 300 mm, délka 1400 mm, provedení ventil kompakt, pravé spodní připojení, s nuceným oběhem, čelní deska profilovaná, včetně dodávky materiálu</t>
  </si>
  <si>
    <t>735157564R00</t>
  </si>
  <si>
    <t>Otopná tělesa panelová počet desek 2, počet přídavných přestupných ploch 1, výška 600 mm, délka 800 mm, provedení ventil kompakt, pravé spodní připojení, s nuceným oběhem, čelní deska profilovaná, včetně dodávky materiálu</t>
  </si>
  <si>
    <t>735157565R00</t>
  </si>
  <si>
    <t>Otopná tělesa panelová počet desek 2, počet přídavných přestupných ploch 1, výška 600 mm, délka 900 mm, provedení ventil kompakt, pravé spodní připojení, s nuceným oběhem, čelní deska profilovaná, včetně dodávky materiálu</t>
  </si>
  <si>
    <t>735157568R00</t>
  </si>
  <si>
    <t>Otopná tělesa panelová počet desek 2, počet přídavných přestupných ploch 1, výška 600 mm, délka 1200 mm, provedení ventil kompakt, pravé spodní připojení, s nuceným oběhem, čelní deska profilovaná, včetně dodávky materiálu</t>
  </si>
  <si>
    <t>735157666R00</t>
  </si>
  <si>
    <t>Otopná tělesa panelová počet desek 2, počet přídavných přestupných ploch 2, výška 600 mm, délka 1000 mm, provedení ventil kompakt, pravé spodní připojení, s nuceným oběhem, čelní deska profilovaná, včetně dodávky materiálu</t>
  </si>
  <si>
    <t>735157694T00</t>
  </si>
  <si>
    <t>Otopné těleso panelové Radik Ventil Kompakt 22, v. 700 mm, dl. 1000 mm</t>
  </si>
  <si>
    <t>73515769T00</t>
  </si>
  <si>
    <t>Otopné těleso panelové Radik Ventil Kompakt 22, v. 700 mm, dl. 2000 mm</t>
  </si>
  <si>
    <t>SO.03 -03 - Stavební úpravy 1.NP+2.NP stávajících učeben</t>
  </si>
  <si>
    <t xml:space="preserve">    714 - Akustická a protiotřesová opatření</t>
  </si>
  <si>
    <t xml:space="preserve">    775 - Podlahy skládané</t>
  </si>
  <si>
    <t>319202114</t>
  </si>
  <si>
    <t>Dodatečná izolace zdiva tl přes 450 do 600 mm nízkotlakou injektáží silikonovou mikroemulzí</t>
  </si>
  <si>
    <t>-1456361253</t>
  </si>
  <si>
    <t>612125100</t>
  </si>
  <si>
    <t>Vyplnění spár vápennou maltou vnitřních stěn z cihel</t>
  </si>
  <si>
    <t>1940844797</t>
  </si>
  <si>
    <t>"pro injektáž zdiva"70*0,8</t>
  </si>
  <si>
    <t>612131151</t>
  </si>
  <si>
    <t>Sanační postřik vnitřních stěn nanášený celoplošně ručně</t>
  </si>
  <si>
    <t>-1662129126</t>
  </si>
  <si>
    <t>962084130</t>
  </si>
  <si>
    <t>Bourání příček deskových, umakartových, sololitových apod. tl do 50 mm</t>
  </si>
  <si>
    <t>-2047683392</t>
  </si>
  <si>
    <t>(2,9+2,5)*3,15</t>
  </si>
  <si>
    <t>-1341477413</t>
  </si>
  <si>
    <t>-1218891282</t>
  </si>
  <si>
    <t>988877402</t>
  </si>
  <si>
    <t>997013511</t>
  </si>
  <si>
    <t>Odvoz suti a vybouraných hmot z meziskládky na skládku do 1 km s naložením a se složením</t>
  </si>
  <si>
    <t>1947315908</t>
  </si>
  <si>
    <t>5,848*10 "Přepočtené koeficientem množství</t>
  </si>
  <si>
    <t>997013813</t>
  </si>
  <si>
    <t>Poplatek za uložení na skládce (skládkovné) stavebního odpadu z plastických hmot kód odpadu 17 02 03</t>
  </si>
  <si>
    <t>-881181314</t>
  </si>
  <si>
    <t>-774874880</t>
  </si>
  <si>
    <t>"pro injektáž zdiva" 70*0,1*2</t>
  </si>
  <si>
    <t>-1985153093</t>
  </si>
  <si>
    <t>14*0,00033 "Přepočtené koeficientem množství</t>
  </si>
  <si>
    <t>595477767</t>
  </si>
  <si>
    <t>"pro injektáž zdiva"70*0,1*2</t>
  </si>
  <si>
    <t>2048197642</t>
  </si>
  <si>
    <t>14*2,1 "Přepočtené koeficientem množství</t>
  </si>
  <si>
    <t>998711111</t>
  </si>
  <si>
    <t>Přesun hmot tonážní pro izolace proti vodě, vlhkosti a plynům s omezením mechanizace v objektech v do 6 m</t>
  </si>
  <si>
    <t>1120744725</t>
  </si>
  <si>
    <t>714</t>
  </si>
  <si>
    <t>Akustická a protiotřesová opatření</t>
  </si>
  <si>
    <t>714110821.1</t>
  </si>
  <si>
    <t>Demontáž akustických obkladů lepených jednovrstvých</t>
  </si>
  <si>
    <t>1615618729</t>
  </si>
  <si>
    <t>"učebna 1.2"31+((8+3,8+5,1+3,8+0,8+2,0)*3,0)</t>
  </si>
  <si>
    <t>714550821.1</t>
  </si>
  <si>
    <t>demontáž aku obkladů-odstranění lepidla ze stěny</t>
  </si>
  <si>
    <t>-1960846147</t>
  </si>
  <si>
    <t>763111313</t>
  </si>
  <si>
    <t>SDK příčka tl 100 mm profil CW+UW 75 desky 1xA 12,5 bez izolace do EI 30</t>
  </si>
  <si>
    <t>-616182206</t>
  </si>
  <si>
    <t>"2.np"((5,0+1,65+2,0+2,0)*3,4)-(1,8*2,1)-(2,0*2,1)-(0,9*2,1)</t>
  </si>
  <si>
    <t>611163721</t>
  </si>
  <si>
    <t>493564759</t>
  </si>
  <si>
    <t>"1.2,1.7,1.8+stěn.absorber"</t>
  </si>
  <si>
    <t>68,93+47,52+51,93+33,84+15,08</t>
  </si>
  <si>
    <t>-1223209379</t>
  </si>
  <si>
    <t>217,3*1,05 "Přepočtené koeficientem množství</t>
  </si>
  <si>
    <t>-1379977011</t>
  </si>
  <si>
    <t>33,84+17,28+68,93+68,93</t>
  </si>
  <si>
    <t>-1576656234</t>
  </si>
  <si>
    <t>33,84+17,28+68,93</t>
  </si>
  <si>
    <t>120,05*1,02 "Přepočtené koeficientem množství</t>
  </si>
  <si>
    <t>-3097936</t>
  </si>
  <si>
    <t>68,93</t>
  </si>
  <si>
    <t>68,93*1,02 "Přepočtené koeficientem množství</t>
  </si>
  <si>
    <t>-905314618</t>
  </si>
  <si>
    <t>O1 špaletové okno 425/625</t>
  </si>
  <si>
    <t>1895578048</t>
  </si>
  <si>
    <t>"špaletové okno dle nabídky- instalace větracího okénka do vnější horní špalety - komplet včetně montáže+zapravení +demontáž"2</t>
  </si>
  <si>
    <t>R102</t>
  </si>
  <si>
    <t>VD vchodové dveře s bočním fixním panelem a nadsvětlíkem 1300/2100</t>
  </si>
  <si>
    <t>-1606698841</t>
  </si>
  <si>
    <t>"vchodové dveře s bočním fixním panelem + nadsvětlíkem- komplet včetně kování, montáže a demontáže - dle nabídky"1</t>
  </si>
  <si>
    <t>R103</t>
  </si>
  <si>
    <t>VD2 vchodové dveře dvoukřídlé 1550/2100</t>
  </si>
  <si>
    <t>-465945455</t>
  </si>
  <si>
    <t xml:space="preserve">"vchodové dveře dvoukřídlé plné včetně kování, montáže a demontáže - dle nabídky"1 </t>
  </si>
  <si>
    <t>775</t>
  </si>
  <si>
    <t>Podlahy skládané</t>
  </si>
  <si>
    <t>775111311</t>
  </si>
  <si>
    <t>Vysátí podkladu skládaných podlah</t>
  </si>
  <si>
    <t>1119180527</t>
  </si>
  <si>
    <t>775591191.1</t>
  </si>
  <si>
    <t>Montáž podložky vyrovnávací a tlumící pro podlahy</t>
  </si>
  <si>
    <t>-1272478588</t>
  </si>
  <si>
    <t>podložka vyrovnávací a tlumící</t>
  </si>
  <si>
    <t>905353563</t>
  </si>
  <si>
    <t xml:space="preserve">"odpružené panely 100/100cm - na zámek - březová překližka tl18mm+ elastomerové komponenty tl.20mm bodově 16ks"70 </t>
  </si>
  <si>
    <t>70*1,08 "Přepočtené koeficientem množství</t>
  </si>
  <si>
    <t>-1512369322</t>
  </si>
  <si>
    <t>"1.np"28,85+69,81</t>
  </si>
  <si>
    <t>"2.np"41,27+71,44</t>
  </si>
  <si>
    <t>776111311</t>
  </si>
  <si>
    <t>Vysátí podkladu povlakových podlah</t>
  </si>
  <si>
    <t>-27685130</t>
  </si>
  <si>
    <t>776201811</t>
  </si>
  <si>
    <t>Demontáž lepených povlakových podlah bez podložky ručně</t>
  </si>
  <si>
    <t>-1580275917</t>
  </si>
  <si>
    <t>"1.np"69,81+69,21+28,85</t>
  </si>
  <si>
    <t>776201921</t>
  </si>
  <si>
    <t>Základní čištění stávajících podlahovin vysátím a setření vlhkým mopem</t>
  </si>
  <si>
    <t>25277624</t>
  </si>
  <si>
    <t>"2.np"72,27</t>
  </si>
  <si>
    <t>776201923</t>
  </si>
  <si>
    <t>Základní čištění stávajících elastických podlahovin včetně dvousložkového dvouvrstvého polymer nátěru</t>
  </si>
  <si>
    <t>423867625</t>
  </si>
  <si>
    <t>1380381248</t>
  </si>
  <si>
    <t>"1.np"30,81+68,36</t>
  </si>
  <si>
    <t>"2.np"43,65+61,08</t>
  </si>
  <si>
    <t>-1797619019</t>
  </si>
  <si>
    <t>203,9*1,1 "Přepočtené koeficientem množství</t>
  </si>
  <si>
    <t>776410811</t>
  </si>
  <si>
    <t>Odstranění soklíků a lišt pryžových nebo plastových</t>
  </si>
  <si>
    <t>-433062517</t>
  </si>
  <si>
    <t>"1.np"8,0+3,0+8,0+3,0+7,0+10+7,0+10+13+13+6+6</t>
  </si>
  <si>
    <t>"2.np"6,0+6,0+8,0+8,0+13+13+7,0+7,0+1,9+1,9+5,0+5,0</t>
  </si>
  <si>
    <t>776421414</t>
  </si>
  <si>
    <t>Montáž kobercových napínacích lišt lepením</t>
  </si>
  <si>
    <t>-1032911014</t>
  </si>
  <si>
    <t>"1.np"8,0+3,0+8,0+3,0+7,0+10+7,0+10</t>
  </si>
  <si>
    <t>59054171</t>
  </si>
  <si>
    <t>lišta napínací pro napínání koberců bez lepení pro lepení</t>
  </si>
  <si>
    <t>1864084956</t>
  </si>
  <si>
    <t>137,8*1,05 "Přepočtené koeficientem množství</t>
  </si>
  <si>
    <t>776421711</t>
  </si>
  <si>
    <t>Vložení nařezaných pásků z podlahoviny do lišt</t>
  </si>
  <si>
    <t>-2128161023</t>
  </si>
  <si>
    <t>69751061.1</t>
  </si>
  <si>
    <t>koberec zátěžový vpichovaný role š 2m, vlákno 100% PA, hm 400g/m2, zátěž 33, útlum 21dB, hořlavost Bfl S1</t>
  </si>
  <si>
    <t>-644986509</t>
  </si>
  <si>
    <t>137,8*0,11 "Přepočtené koeficientem množství</t>
  </si>
  <si>
    <t>115721352</t>
  </si>
  <si>
    <t>SO.03 -04 - Slaboproud + generální klíč</t>
  </si>
  <si>
    <t>EPIMO s.r.o.</t>
  </si>
  <si>
    <t>1. - DATOVÉ ROZVODY, PROJEKTOR, AKTÍVNÍ PRVKY</t>
  </si>
  <si>
    <t>2. - KAMEROVÝ SYSTÉM,  DOMOVNÍ VIDEOTELEFON, SIGNALIZACE</t>
  </si>
  <si>
    <t>3. - EZS VČETNĚ DETEKCE KOUŘE</t>
  </si>
  <si>
    <t>D1 - DATOVÉ ROZVODY, PROJEKTOR, AKTÍVNÍ PRVKY</t>
  </si>
  <si>
    <t>D2 - KAMEROVÝ SYSTÉM,  DOMOVNÍ VIDEOTELEFON, SIGNALIZACE</t>
  </si>
  <si>
    <t>D3 - EZS VČETNĚ DETEKCE KOUŘE</t>
  </si>
  <si>
    <t>1.</t>
  </si>
  <si>
    <t>DATOVÉ ROZVODY, PROJEKTOR, AKTÍVNÍ PRVKY</t>
  </si>
  <si>
    <t>4.1</t>
  </si>
  <si>
    <t>3P.00/BDNs 30+35 SGHK ZP cylindrická vložka , Oboustranná cylindrická vložka bez knoflíku</t>
  </si>
  <si>
    <t>-1872395579</t>
  </si>
  <si>
    <t>4.2</t>
  </si>
  <si>
    <t>3P.00/BDNs 50+50 SGHK ZP cylindrická vložka , Oboustranná cylindrická vložka bez knoflíku</t>
  </si>
  <si>
    <t>-2094650277</t>
  </si>
  <si>
    <t>4.3</t>
  </si>
  <si>
    <t>3P.02/DKvNs 30+35 3KL.CYL.VLOŽKA, Knoflíková cylindrická vložka</t>
  </si>
  <si>
    <t>454410506</t>
  </si>
  <si>
    <t>4.4</t>
  </si>
  <si>
    <t>3P.00 ND klíč N B023 SGHK, Generální, hlavní a vlastní klíče</t>
  </si>
  <si>
    <t>-2066245126</t>
  </si>
  <si>
    <t>Pol4.3</t>
  </si>
  <si>
    <t>1391292835</t>
  </si>
  <si>
    <t>Pol4.4</t>
  </si>
  <si>
    <t>-637516594</t>
  </si>
  <si>
    <t>Pol4.5</t>
  </si>
  <si>
    <t>-314559466</t>
  </si>
  <si>
    <t>Pol4.6</t>
  </si>
  <si>
    <t>Vytvoření struktury systému Generálního klíče</t>
  </si>
  <si>
    <t>kpl.</t>
  </si>
  <si>
    <t>486889441</t>
  </si>
  <si>
    <t>Pol4.7</t>
  </si>
  <si>
    <t>ověření/měření skutečné konfigurace vložek dveří</t>
  </si>
  <si>
    <t>-1331080620</t>
  </si>
  <si>
    <t>Pol4.1</t>
  </si>
  <si>
    <t>Spolupráce s ostatními řemesly</t>
  </si>
  <si>
    <t>1287813552</t>
  </si>
  <si>
    <t>Pol4.2</t>
  </si>
  <si>
    <t>Režie - doprava</t>
  </si>
  <si>
    <t>883325275</t>
  </si>
  <si>
    <t>1.1</t>
  </si>
  <si>
    <t>Datová zásuvka pod omítku 2xRJ45 Cat 6 UTP</t>
  </si>
  <si>
    <t>-323068137</t>
  </si>
  <si>
    <t>1.10</t>
  </si>
  <si>
    <t>Vyvazovací panel do 19" rozvaděče</t>
  </si>
  <si>
    <t>1306065284</t>
  </si>
  <si>
    <t>1.11</t>
  </si>
  <si>
    <t>Rozvodný panel do 19" 8x230V s PO</t>
  </si>
  <si>
    <t>-1302978733</t>
  </si>
  <si>
    <t>1.12</t>
  </si>
  <si>
    <t>Patch panel  24 portů Cat 6 UTP černý 1U</t>
  </si>
  <si>
    <t>1160950677</t>
  </si>
  <si>
    <t>1.13</t>
  </si>
  <si>
    <t>Montáž kabeláže do patchpanelu 24p</t>
  </si>
  <si>
    <t>-817383654</t>
  </si>
  <si>
    <t>1.14</t>
  </si>
  <si>
    <t>Router, bezpečnostní brána, switch, 8x GbE LAN, 1x GbE WAN, 2x SFP+, IDS/IPS, DPI, propustnost 3,5Gbps, 1,3" displej, HDD slot (3,5"/2,5")</t>
  </si>
  <si>
    <t>1639956354</t>
  </si>
  <si>
    <t>Router, bezpečnostní brána, switch</t>
  </si>
  <si>
    <t>1.15</t>
  </si>
  <si>
    <t>Switch, 32× 1Gbps RJ-45, 16× 2,5Gbps RJ-45, 4× 10G SFP+, 720W, PoE++, 802.3at/bt, Etherlighting, dotykový displej</t>
  </si>
  <si>
    <t>2076936494</t>
  </si>
  <si>
    <t>Switch 48 PoE</t>
  </si>
  <si>
    <t>1.16</t>
  </si>
  <si>
    <t>Patch kabel, DAC, SFP+ na SFP+, 10Gbps, 0,5m</t>
  </si>
  <si>
    <t>-1302708016</t>
  </si>
  <si>
    <t>1.17</t>
  </si>
  <si>
    <t>Access point, 802.11a/b/g/n/ac/ax, Wi-Fi 6, až 5,3Gbps, MIMO 2×2, 2,4/5GHz, PoE</t>
  </si>
  <si>
    <t>498231343</t>
  </si>
  <si>
    <t>1.18</t>
  </si>
  <si>
    <t>UPS 900VA (Schuko) Záložní zdroj - tower UPS</t>
  </si>
  <si>
    <t>-2018994310</t>
  </si>
  <si>
    <t>1.19</t>
  </si>
  <si>
    <t>Zásuvka HDMI jednonásobná</t>
  </si>
  <si>
    <t>-481218990</t>
  </si>
  <si>
    <t>1.2</t>
  </si>
  <si>
    <t>Zakončení kabelu Cat 6 UTP konektorem RJ45</t>
  </si>
  <si>
    <t>-472419343</t>
  </si>
  <si>
    <t>1.20</t>
  </si>
  <si>
    <t>HDMI kabel propojovací 20m optický</t>
  </si>
  <si>
    <t>-260999532</t>
  </si>
  <si>
    <t>1.21</t>
  </si>
  <si>
    <t>HDMI kabel propojovací 10m</t>
  </si>
  <si>
    <t>1109154570</t>
  </si>
  <si>
    <t>1.22</t>
  </si>
  <si>
    <t>Trubka el.ins.  prům. 36mm, včetně sekání a uložení</t>
  </si>
  <si>
    <t>-1302152480</t>
  </si>
  <si>
    <t>1.23</t>
  </si>
  <si>
    <t>Trubka el.ins.  prům. 32mm, včetně sekání a uložení</t>
  </si>
  <si>
    <t>-1445178136</t>
  </si>
  <si>
    <t>1.24</t>
  </si>
  <si>
    <t>Trubka el.ins.  prům. 23mm  včetně sekání a uložení</t>
  </si>
  <si>
    <t>-857151427</t>
  </si>
  <si>
    <t>1.25</t>
  </si>
  <si>
    <t>Trubka el.ins.  prům. 20mm  včetně sekání a uložení</t>
  </si>
  <si>
    <t>-1829661977</t>
  </si>
  <si>
    <t>1.26</t>
  </si>
  <si>
    <t>Drátěný kabelový žlab 50/50, včetně příslušenství</t>
  </si>
  <si>
    <t>1174630326</t>
  </si>
  <si>
    <t>1.27</t>
  </si>
  <si>
    <t>Drátěný kabelový žlab 100/50, včetně příslušenství</t>
  </si>
  <si>
    <t>-65232867</t>
  </si>
  <si>
    <t>1.28</t>
  </si>
  <si>
    <t>KT 250 protahovací krabice</t>
  </si>
  <si>
    <t>-1249763798</t>
  </si>
  <si>
    <t>1.29</t>
  </si>
  <si>
    <t>KT 125 protahovací krabice</t>
  </si>
  <si>
    <t>427440197</t>
  </si>
  <si>
    <t>1.3</t>
  </si>
  <si>
    <t>Instalační kabel UTP CAT6 PVC</t>
  </si>
  <si>
    <t>1548183996</t>
  </si>
  <si>
    <t>Instalační kabel CAT6 UTP PVC, s podporou protokolů 2.5GBASE-T a 5GBASE-T, šířka pásma 250 MHz,</t>
  </si>
  <si>
    <t>1.30</t>
  </si>
  <si>
    <t>Kabel CYSY 2x1</t>
  </si>
  <si>
    <t>-1847205596</t>
  </si>
  <si>
    <t>1.31</t>
  </si>
  <si>
    <t>KO 68 krabice</t>
  </si>
  <si>
    <t>1833259847</t>
  </si>
  <si>
    <t>1.32</t>
  </si>
  <si>
    <t>Drobný spotřební a instalační materiál, přechodky konektory, sádra apod.</t>
  </si>
  <si>
    <t>-1138295467</t>
  </si>
  <si>
    <t>1.4</t>
  </si>
  <si>
    <t>Patchcord UTP Cat.6    1m</t>
  </si>
  <si>
    <t>-1014480278</t>
  </si>
  <si>
    <t>1.5</t>
  </si>
  <si>
    <t>Patchcord UTP Cat.6    2m</t>
  </si>
  <si>
    <t>1928369087</t>
  </si>
  <si>
    <t>1.6</t>
  </si>
  <si>
    <t>Rozvaděč 18U, 600x600 nástěnný, včetně příslušenství</t>
  </si>
  <si>
    <t>703012788</t>
  </si>
  <si>
    <t>1.7</t>
  </si>
  <si>
    <t>Police 19" 2U 350mm ukládací plato BK úchyt na přední lišty</t>
  </si>
  <si>
    <t>-983117917</t>
  </si>
  <si>
    <t>1.8</t>
  </si>
  <si>
    <t>Měření metalických tras</t>
  </si>
  <si>
    <t>278986080</t>
  </si>
  <si>
    <t>1.9</t>
  </si>
  <si>
    <t>Montážní sada do rozvaděče</t>
  </si>
  <si>
    <t>185060554</t>
  </si>
  <si>
    <t>2.</t>
  </si>
  <si>
    <t>KAMEROVÝ SYSTÉM,  DOMOVNÍ VIDEOTELEFON, SIGNALIZACE</t>
  </si>
  <si>
    <t>2.1</t>
  </si>
  <si>
    <t>Zakončení kabelu Cat 5e UTP konektorem RJ45</t>
  </si>
  <si>
    <t>-1193159759</t>
  </si>
  <si>
    <t>2.10</t>
  </si>
  <si>
    <t>Zdroj 12V/3A stabilizovaný</t>
  </si>
  <si>
    <t>-2088078270</t>
  </si>
  <si>
    <t>2.11</t>
  </si>
  <si>
    <t>Dveřní IP stanice, 8 tlačítek, komplet včetně stříšky,  zápustná, vč. stříšky</t>
  </si>
  <si>
    <t>-560828357</t>
  </si>
  <si>
    <t>2.12</t>
  </si>
  <si>
    <t>IP videotelefon 10", LAN, WiFi, černo-stříbrný</t>
  </si>
  <si>
    <t>1640038370</t>
  </si>
  <si>
    <t>2.13</t>
  </si>
  <si>
    <t>Zdroj zálohovaný pro videotelefon včetně baterií</t>
  </si>
  <si>
    <t>915462852</t>
  </si>
  <si>
    <t>2.14</t>
  </si>
  <si>
    <t>Elektromechanický zámek do dveří, včetně příslušenství, zabuduje dodavatel dveří!!!</t>
  </si>
  <si>
    <t>122601028</t>
  </si>
  <si>
    <t>2.15</t>
  </si>
  <si>
    <t>Externí zvonkové tlačítko</t>
  </si>
  <si>
    <t>-1861004755</t>
  </si>
  <si>
    <t>2.16</t>
  </si>
  <si>
    <t>Nouzová signalizace z WC komplet sada z jednoho místa</t>
  </si>
  <si>
    <t>-1918597823</t>
  </si>
  <si>
    <t>2.17</t>
  </si>
  <si>
    <t>1672808565</t>
  </si>
  <si>
    <t>2.18</t>
  </si>
  <si>
    <t>Zprovoznění systémů</t>
  </si>
  <si>
    <t>821729820</t>
  </si>
  <si>
    <t>2.2</t>
  </si>
  <si>
    <t>471265335</t>
  </si>
  <si>
    <t>2.3</t>
  </si>
  <si>
    <t>IP kamera nové řady Smart Hybrid Light s technologií ColorVu.  Počet megapixelů: 4 megapixely; Délka přísvitu max.: 40 metrů; Typ objektivu: monofokální; WDR: 120dB reálné; Citlivost: vysoká</t>
  </si>
  <si>
    <t>-874250273</t>
  </si>
  <si>
    <t>2.4</t>
  </si>
  <si>
    <t>duální výtahový bezdrátový most - 5 Ghz</t>
  </si>
  <si>
    <t>785430634</t>
  </si>
  <si>
    <t>2.5</t>
  </si>
  <si>
    <t>Výtahová mini kamera; Počet megapixelů: 4 megapixely; Venkovní provedení; Délka přísvitu max.: 30 metrů; Typ objektivu: monofokální; WDR: 120dB reálné</t>
  </si>
  <si>
    <t>-1111533006</t>
  </si>
  <si>
    <t>2.6</t>
  </si>
  <si>
    <t>Připojovací krabice pro kamery</t>
  </si>
  <si>
    <t>-526058341</t>
  </si>
  <si>
    <t>2.7</t>
  </si>
  <si>
    <t>8 kamerový NVR, HDMI video výstup 8K , 2x HDD, 8x PoE</t>
  </si>
  <si>
    <t>-67909059</t>
  </si>
  <si>
    <t>2.8</t>
  </si>
  <si>
    <t>HDD pevný disk 10T</t>
  </si>
  <si>
    <t>1477628024</t>
  </si>
  <si>
    <t>2.9</t>
  </si>
  <si>
    <t>PoE konvertor z PoE na 12V</t>
  </si>
  <si>
    <t>-44818844</t>
  </si>
  <si>
    <t>3.</t>
  </si>
  <si>
    <t>EZS VČETNĚ DETEKCE KOUŘE</t>
  </si>
  <si>
    <t>3.1</t>
  </si>
  <si>
    <t>Ústředna s LAN, GSM, až 230 periferíí   JA-194Y 4G</t>
  </si>
  <si>
    <t>522009910</t>
  </si>
  <si>
    <t>3.10</t>
  </si>
  <si>
    <t>Kabel instalační pro EZS 2x1,5</t>
  </si>
  <si>
    <t>329635618</t>
  </si>
  <si>
    <t>3.11</t>
  </si>
  <si>
    <t>Kabel instalační pro EZS 4x0,5</t>
  </si>
  <si>
    <t>-590338143</t>
  </si>
  <si>
    <t>3.12</t>
  </si>
  <si>
    <t>954688364</t>
  </si>
  <si>
    <t>3.13</t>
  </si>
  <si>
    <t>Naprogramování systému, funkční zkoušky</t>
  </si>
  <si>
    <t>446601632</t>
  </si>
  <si>
    <t>3.14</t>
  </si>
  <si>
    <t>Výchozí revize EZS</t>
  </si>
  <si>
    <t>-434092914</t>
  </si>
  <si>
    <t>3.2</t>
  </si>
  <si>
    <t>Sběrnicová dotyková klávesnice s RFID čtečkou ( může být bílá, šedá nebo antracit)</t>
  </si>
  <si>
    <t>-1538397127</t>
  </si>
  <si>
    <t>3.3</t>
  </si>
  <si>
    <t>Sběrnicový kombinovaný detektor kouře a teplot se sirénkou</t>
  </si>
  <si>
    <t>265344956</t>
  </si>
  <si>
    <t>3.4</t>
  </si>
  <si>
    <t>Sběrnicová siréna vnitřní</t>
  </si>
  <si>
    <t>-1818888047</t>
  </si>
  <si>
    <t>3.5</t>
  </si>
  <si>
    <t>Sběrnicová  bílá venkovní s červ. Blikačem</t>
  </si>
  <si>
    <t>-558546118</t>
  </si>
  <si>
    <t>3.6</t>
  </si>
  <si>
    <t>Sběrnicový PIR detektor pohybu bílý (může být i šedá nebo antracit)</t>
  </si>
  <si>
    <t>662144150</t>
  </si>
  <si>
    <t>3.7</t>
  </si>
  <si>
    <t>Sběrnicový modul pro připojení magnetického kontaktu – 2 vstupový</t>
  </si>
  <si>
    <t>1058506024</t>
  </si>
  <si>
    <t>3.8</t>
  </si>
  <si>
    <t>Magnetický kontakt okenní</t>
  </si>
  <si>
    <t>-516820708</t>
  </si>
  <si>
    <t>3.9</t>
  </si>
  <si>
    <t>Bezúdržbový akumulátor 18 Ah</t>
  </si>
  <si>
    <t>-1380806620</t>
  </si>
  <si>
    <t>Pol1</t>
  </si>
  <si>
    <t>Vytýčení trasy kabeláží</t>
  </si>
  <si>
    <t>806074646</t>
  </si>
  <si>
    <t>Pol2</t>
  </si>
  <si>
    <t>Dokumentace skutečného provedení</t>
  </si>
  <si>
    <t>-1217537613</t>
  </si>
  <si>
    <t>Pol3</t>
  </si>
  <si>
    <t>-1843972969</t>
  </si>
  <si>
    <t>Pol4</t>
  </si>
  <si>
    <t>-1385418764</t>
  </si>
  <si>
    <t>Pol5</t>
  </si>
  <si>
    <t>Stavební přípomoce</t>
  </si>
  <si>
    <t>132902095</t>
  </si>
  <si>
    <t>Pol6</t>
  </si>
  <si>
    <t>Pol7</t>
  </si>
  <si>
    <t>Pol8</t>
  </si>
  <si>
    <t>Pol9</t>
  </si>
  <si>
    <t>Pol10</t>
  </si>
  <si>
    <t>Pol11</t>
  </si>
  <si>
    <t>Pol12</t>
  </si>
  <si>
    <t>Pol13</t>
  </si>
  <si>
    <t>Pol14</t>
  </si>
  <si>
    <t>Pol15</t>
  </si>
  <si>
    <t>Pol16</t>
  </si>
  <si>
    <t>Pol17</t>
  </si>
  <si>
    <t>Pol18</t>
  </si>
  <si>
    <t>Pol19</t>
  </si>
  <si>
    <t>Pol20</t>
  </si>
  <si>
    <t>Pol21</t>
  </si>
  <si>
    <t>Pol22</t>
  </si>
  <si>
    <t>Pol23</t>
  </si>
  <si>
    <t>Pol24</t>
  </si>
  <si>
    <t>Pol25</t>
  </si>
  <si>
    <t>Pol26</t>
  </si>
  <si>
    <t>Pol27</t>
  </si>
  <si>
    <t>Pol28</t>
  </si>
  <si>
    <t>Pol29</t>
  </si>
  <si>
    <t>Pol30</t>
  </si>
  <si>
    <t>Pol31</t>
  </si>
  <si>
    <t>D2</t>
  </si>
  <si>
    <t>Pol32</t>
  </si>
  <si>
    <t>Pol33</t>
  </si>
  <si>
    <t>Pol34</t>
  </si>
  <si>
    <t>Pol35</t>
  </si>
  <si>
    <t>Pol36</t>
  </si>
  <si>
    <t>Pol37</t>
  </si>
  <si>
    <t>Pol38</t>
  </si>
  <si>
    <t>Pol39</t>
  </si>
  <si>
    <t>Pol40</t>
  </si>
  <si>
    <t>Pol41</t>
  </si>
  <si>
    <t>Pol42</t>
  </si>
  <si>
    <t>Pol43</t>
  </si>
  <si>
    <t>Pol44</t>
  </si>
  <si>
    <t>Pol45</t>
  </si>
  <si>
    <t>Pol46</t>
  </si>
  <si>
    <t>Pol47</t>
  </si>
  <si>
    <t>Pol48</t>
  </si>
  <si>
    <t>D3</t>
  </si>
  <si>
    <t>Pol49</t>
  </si>
  <si>
    <t>Pol50</t>
  </si>
  <si>
    <t>Pol51</t>
  </si>
  <si>
    <t>Pol52</t>
  </si>
  <si>
    <t>Pol53</t>
  </si>
  <si>
    <t>Pol54</t>
  </si>
  <si>
    <t>Pol55</t>
  </si>
  <si>
    <t>Pol56</t>
  </si>
  <si>
    <t>Pol57</t>
  </si>
  <si>
    <t>Pol58</t>
  </si>
  <si>
    <t>Pol59</t>
  </si>
  <si>
    <t>Pol60</t>
  </si>
  <si>
    <t>SO.04 - Plynovodní přípojka, započitatelné náklady</t>
  </si>
  <si>
    <t>SO.04 -01 - Plynovodní přípojka</t>
  </si>
  <si>
    <t>1 - Zemní práce</t>
  </si>
  <si>
    <t>61 - Úpravy povrchů vnitřní</t>
  </si>
  <si>
    <t>96 - Bourání konstrukcí</t>
  </si>
  <si>
    <t>723 - Vnitřní plynovod</t>
  </si>
  <si>
    <t>783 - Nátěry</t>
  </si>
  <si>
    <t>132201112R00</t>
  </si>
  <si>
    <t>Hloubení rýh šířky do 60 cm nad 100 m3, v hornině 3, hloubení strojně</t>
  </si>
  <si>
    <t>Poznámka k položce:_x000D_
zapažených i nezapažených s urovnáním dna do předepsaného profilu a spádu, s přehozením výkopku na přilehlém terénu na vzdálenost do 3 m od podélné osy rýhy nebo s naložením výkopku na dopravní prostředek.</t>
  </si>
  <si>
    <t>133101101R00</t>
  </si>
  <si>
    <t>Hloubení šachet v horninách 1 a 2  do 100 m3</t>
  </si>
  <si>
    <t>Poznámka k položce:_x000D_
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</si>
  <si>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161101102R00</t>
  </si>
  <si>
    <t>Svislé přemístění výkopku z horniny 1 až 4, při hloubce výkopu přes 2,5 do 4 m</t>
  </si>
  <si>
    <t>Poznámka k položce:_x000D_
bez naložení do dopravní nádoby, ale s vyprázdněním dopravní nádoby na hromadu nebo na dopravní prostředek,</t>
  </si>
  <si>
    <t>162201102R00</t>
  </si>
  <si>
    <t>Vodorovné přemístění výkopku z horniny 1 až 4, na vzdálenost přes 20  do 50 m</t>
  </si>
  <si>
    <t>Poznámka k položce:_x000D_
po suchu, bez naložení výkopku, avšak se složením bez rozhrnutí, zpáteční cesta vozidla.</t>
  </si>
  <si>
    <t>162701105R00</t>
  </si>
  <si>
    <t>Vodorovné přemístění výkopku z horniny 1 až 4, na vzdálenost přes 9 000  do 10 000 m</t>
  </si>
  <si>
    <t>174101101R00</t>
  </si>
  <si>
    <t>Zásyp sypaninou se zhutněním jam, šachet, rýh nebo kolem objektů v těchto vykopávkách</t>
  </si>
  <si>
    <t>Poznámka k položce:_x000D_
z jakékoliv horniny s uložením výkopku po vrstvách,_x000D_
včetně strojního přemístění materiálu pro zásyp ze vzdálenosti do 10 m od okraje zásypu</t>
  </si>
  <si>
    <t>199000005R00</t>
  </si>
  <si>
    <t>Poplatky za skládku zeminy 1- 4, skupina 17 05 04 z Katalogu odpadů</t>
  </si>
  <si>
    <t>58337320R</t>
  </si>
  <si>
    <t>štěrkopísek frakce 0,0 až 8,0 mm; třída C</t>
  </si>
  <si>
    <t>58337332R</t>
  </si>
  <si>
    <t>štěrkopísek frakce 0,0 až 22,0 mm; třída C</t>
  </si>
  <si>
    <t>Úpravy povrchů vnitřní</t>
  </si>
  <si>
    <t>612403386R00</t>
  </si>
  <si>
    <t>Hrubá výplň rýh ve stěnách, jakoukoliv maltou maltou ze suchých směsí  100 x 100 mm</t>
  </si>
  <si>
    <t>Poznámka k položce:_x000D_
jakékoliv šířky rýhy,</t>
  </si>
  <si>
    <t>Bourání konstrukcí</t>
  </si>
  <si>
    <t>974031153R00</t>
  </si>
  <si>
    <t>Vysekání rýh v jakémkoliv zdivu cihelném v ploše  do hloubky 100 mm, šířky do 100 mm</t>
  </si>
  <si>
    <t>Poznámka k položce:_x000D_
Včetně pomocného lešení o výšce podlahy do 1900 mm a pro zatížení do 1,5 kPa  (150 kg/m2).</t>
  </si>
  <si>
    <t>723</t>
  </si>
  <si>
    <t>Vnitřní plynovod</t>
  </si>
  <si>
    <t>734429104T00</t>
  </si>
  <si>
    <t>Manometrický kohout třícestný DN15-PN25</t>
  </si>
  <si>
    <t>734423133T00</t>
  </si>
  <si>
    <t>Tlakoměr 0-6 kPa</t>
  </si>
  <si>
    <t>723110003T00</t>
  </si>
  <si>
    <t>Potrubí plynové PE RC 100 DUALTEC SDR 11 63x5,8</t>
  </si>
  <si>
    <t>723110050T00</t>
  </si>
  <si>
    <t>Signalizační vodič</t>
  </si>
  <si>
    <t>723110051T00</t>
  </si>
  <si>
    <t>Žlutá výstražná fólie plynovodu</t>
  </si>
  <si>
    <t>723110052T00</t>
  </si>
  <si>
    <t>Nálepka HUP</t>
  </si>
  <si>
    <t>723110082T00</t>
  </si>
  <si>
    <t>Přechod ocel/PE DN63/2" isiflo</t>
  </si>
  <si>
    <t>723110100T00</t>
  </si>
  <si>
    <t>Navrtávka DN 63</t>
  </si>
  <si>
    <t>723120205R00</t>
  </si>
  <si>
    <t>Potrubí z trubek černých závitových svařovaných DN 32</t>
  </si>
  <si>
    <t>Poznámka k položce:_x000D_
bezešvých ČSN 42 0250 a běžných ČSN 42 5710 - jakost 11353.0,_x000D_
Potrubí včetně tvarovek a zednických výpomocí._x000D_
Včetně pomocného lešení o výšce podlahy do 1900 mm a pro zatížení do 1,5 kPa.</t>
  </si>
  <si>
    <t>723160204R00</t>
  </si>
  <si>
    <t>Přípojky k plynoměrům G 1", bez ochozu</t>
  </si>
  <si>
    <t>Poznámka k položce:_x000D_
včetně uzavíracích armatur, tvarovek, upevňovacího a těsnícího materiálu,_x000D_
Včetně potřebného počtu uzavíracích armatur, tvarovek, upevňovacího a těsnícího materiálu.</t>
  </si>
  <si>
    <t>723190203R00</t>
  </si>
  <si>
    <t>Přípojka plynovodu z trubek závitových, černých, DN 20</t>
  </si>
  <si>
    <t>Poznámka k položce:_x000D_
včetně tvarovek, bez zednických výpomocí,_x000D_
Včetně vyvedení a upevnění výpustek.</t>
  </si>
  <si>
    <t>72321412T00</t>
  </si>
  <si>
    <t>Armatura přír.- filtr plynový DN 20</t>
  </si>
  <si>
    <t>723225113R00</t>
  </si>
  <si>
    <t>Ventil vzorkovací přímý, mosazný, vnitřní závit, DN 15, včetně dodávky materiálu</t>
  </si>
  <si>
    <t>723236113R00</t>
  </si>
  <si>
    <t>Kohout kulový  , mosazný, závit vnitřní-vnitřní, DN 15, PN 5, včetně dodávky materiálu</t>
  </si>
  <si>
    <t>723236114R00</t>
  </si>
  <si>
    <t>Kohout kulový  , mosazný, závit vnitřní-vnitřní, DN 20, PN 5, včetně dodávky materiálu</t>
  </si>
  <si>
    <t>723236115R00</t>
  </si>
  <si>
    <t>Kohout kulový  , mosazný, závit vnitřní-vnitřní, DN 25, PN 5, včetně dodávky materiálu</t>
  </si>
  <si>
    <t>28614005.AR</t>
  </si>
  <si>
    <t>trubka ochranná HDPE; SDR 26,0; vnější průměr 90,0 mm; vnitřní průměr 83,0 mm; s = 3,50 mm; barva černá se žlutými pruhy</t>
  </si>
  <si>
    <t>42243820T</t>
  </si>
  <si>
    <t>Skříň ocelová plynoměrná 60x60x30</t>
  </si>
  <si>
    <t>Nátěry</t>
  </si>
  <si>
    <t>783424340R00</t>
  </si>
  <si>
    <t>Nátěry potrubí a armatur syntetické potrubí, do DN 50 mm, dvojnásobné s 1x emailováním a základním nátěrem</t>
  </si>
  <si>
    <t>Poznámka k položce:_x000D_
na vzduchu schnoucí</t>
  </si>
  <si>
    <t>906T00</t>
  </si>
  <si>
    <t>Výchozí revize plynu</t>
  </si>
  <si>
    <t>910T00</t>
  </si>
  <si>
    <t>Tlaková zkouška plynovodu</t>
  </si>
  <si>
    <t>972T00</t>
  </si>
  <si>
    <t>Geodetické zaměření</t>
  </si>
  <si>
    <t>973T00</t>
  </si>
  <si>
    <t>Vytýčení ing.sítí</t>
  </si>
  <si>
    <t xml:space="preserve">neobsazeno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</si>
</sst>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31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40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3" fillId="5" borderId="8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8"/>
  <sheetViews>
    <sheetView showGridLines="0" topLeftCell="A92" workbookViewId="0">
      <selection activeCell="A106" sqref="A10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41" t="s">
        <v>5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R5" s="20"/>
      <c r="BE5" s="222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R6" s="20"/>
      <c r="BE6" s="223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3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3"/>
      <c r="BS8" s="17" t="s">
        <v>6</v>
      </c>
    </row>
    <row r="9" spans="1:74" ht="14.45" customHeight="1">
      <c r="B9" s="20"/>
      <c r="AR9" s="20"/>
      <c r="BE9" s="223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3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3"/>
      <c r="BS11" s="17" t="s">
        <v>6</v>
      </c>
    </row>
    <row r="12" spans="1:74" ht="6.95" customHeight="1">
      <c r="B12" s="20"/>
      <c r="AR12" s="20"/>
      <c r="BE12" s="223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3"/>
      <c r="BS13" s="17" t="s">
        <v>6</v>
      </c>
    </row>
    <row r="14" spans="1:74" ht="12.75">
      <c r="B14" s="20"/>
      <c r="E14" s="228" t="s">
        <v>29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7" t="s">
        <v>27</v>
      </c>
      <c r="AN14" s="29" t="s">
        <v>29</v>
      </c>
      <c r="AR14" s="20"/>
      <c r="BE14" s="223"/>
      <c r="BS14" s="17" t="s">
        <v>6</v>
      </c>
    </row>
    <row r="15" spans="1:74" ht="6.95" customHeight="1">
      <c r="B15" s="20"/>
      <c r="AR15" s="20"/>
      <c r="BE15" s="223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31</v>
      </c>
      <c r="AR16" s="20"/>
      <c r="BE16" s="223"/>
      <c r="BS16" s="17" t="s">
        <v>3</v>
      </c>
    </row>
    <row r="17" spans="2:71" ht="18.399999999999999" customHeight="1">
      <c r="B17" s="20"/>
      <c r="E17" s="25" t="s">
        <v>32</v>
      </c>
      <c r="AK17" s="27" t="s">
        <v>27</v>
      </c>
      <c r="AN17" s="25" t="s">
        <v>1</v>
      </c>
      <c r="AR17" s="20"/>
      <c r="BE17" s="223"/>
      <c r="BS17" s="17" t="s">
        <v>33</v>
      </c>
    </row>
    <row r="18" spans="2:71" ht="6.95" customHeight="1">
      <c r="B18" s="20"/>
      <c r="AR18" s="20"/>
      <c r="BE18" s="223"/>
      <c r="BS18" s="17" t="s">
        <v>6</v>
      </c>
    </row>
    <row r="19" spans="2:71" ht="12" customHeight="1">
      <c r="B19" s="20"/>
      <c r="D19" s="27" t="s">
        <v>34</v>
      </c>
      <c r="AK19" s="27" t="s">
        <v>25</v>
      </c>
      <c r="AN19" s="25" t="s">
        <v>31</v>
      </c>
      <c r="AR19" s="20"/>
      <c r="BE19" s="223"/>
      <c r="BS19" s="17" t="s">
        <v>6</v>
      </c>
    </row>
    <row r="20" spans="2:71" ht="18.399999999999999" customHeight="1">
      <c r="B20" s="20"/>
      <c r="E20" s="25" t="s">
        <v>32</v>
      </c>
      <c r="AK20" s="27" t="s">
        <v>27</v>
      </c>
      <c r="AN20" s="25" t="s">
        <v>1</v>
      </c>
      <c r="AR20" s="20"/>
      <c r="BE20" s="223"/>
      <c r="BS20" s="17" t="s">
        <v>33</v>
      </c>
    </row>
    <row r="21" spans="2:71" ht="6.95" customHeight="1">
      <c r="B21" s="20"/>
      <c r="AR21" s="20"/>
      <c r="BE21" s="223"/>
    </row>
    <row r="22" spans="2:71" ht="12" customHeight="1">
      <c r="B22" s="20"/>
      <c r="D22" s="27" t="s">
        <v>35</v>
      </c>
      <c r="AR22" s="20"/>
      <c r="BE22" s="223"/>
    </row>
    <row r="23" spans="2:71" ht="16.5" customHeight="1">
      <c r="B23" s="20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0"/>
      <c r="BE23" s="223"/>
    </row>
    <row r="24" spans="2:71" ht="6.95" customHeight="1">
      <c r="B24" s="20"/>
      <c r="AR24" s="20"/>
      <c r="BE24" s="223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3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1">
        <f>ROUND(AG94,2)</f>
        <v>0</v>
      </c>
      <c r="AL26" s="232"/>
      <c r="AM26" s="232"/>
      <c r="AN26" s="232"/>
      <c r="AO26" s="232"/>
      <c r="AR26" s="32"/>
      <c r="BE26" s="223"/>
    </row>
    <row r="27" spans="2:71" s="1" customFormat="1" ht="6.95" customHeight="1">
      <c r="B27" s="32"/>
      <c r="AR27" s="32"/>
      <c r="BE27" s="223"/>
    </row>
    <row r="28" spans="2:71" s="1" customFormat="1" ht="12.75">
      <c r="B28" s="32"/>
      <c r="L28" s="233" t="s">
        <v>37</v>
      </c>
      <c r="M28" s="233"/>
      <c r="N28" s="233"/>
      <c r="O28" s="233"/>
      <c r="P28" s="233"/>
      <c r="W28" s="233" t="s">
        <v>38</v>
      </c>
      <c r="X28" s="233"/>
      <c r="Y28" s="233"/>
      <c r="Z28" s="233"/>
      <c r="AA28" s="233"/>
      <c r="AB28" s="233"/>
      <c r="AC28" s="233"/>
      <c r="AD28" s="233"/>
      <c r="AE28" s="233"/>
      <c r="AK28" s="233" t="s">
        <v>39</v>
      </c>
      <c r="AL28" s="233"/>
      <c r="AM28" s="233"/>
      <c r="AN28" s="233"/>
      <c r="AO28" s="233"/>
      <c r="AR28" s="32"/>
      <c r="BE28" s="223"/>
    </row>
    <row r="29" spans="2:71" s="2" customFormat="1" ht="14.45" customHeight="1">
      <c r="B29" s="36"/>
      <c r="D29" s="27" t="s">
        <v>40</v>
      </c>
      <c r="F29" s="27" t="s">
        <v>41</v>
      </c>
      <c r="L29" s="236">
        <v>0.21</v>
      </c>
      <c r="M29" s="235"/>
      <c r="N29" s="235"/>
      <c r="O29" s="235"/>
      <c r="P29" s="235"/>
      <c r="W29" s="234">
        <f>ROUND(AZ94, 2)</f>
        <v>0</v>
      </c>
      <c r="X29" s="235"/>
      <c r="Y29" s="235"/>
      <c r="Z29" s="235"/>
      <c r="AA29" s="235"/>
      <c r="AB29" s="235"/>
      <c r="AC29" s="235"/>
      <c r="AD29" s="235"/>
      <c r="AE29" s="235"/>
      <c r="AK29" s="234">
        <f>ROUND(AV94, 2)</f>
        <v>0</v>
      </c>
      <c r="AL29" s="235"/>
      <c r="AM29" s="235"/>
      <c r="AN29" s="235"/>
      <c r="AO29" s="235"/>
      <c r="AR29" s="36"/>
      <c r="BE29" s="224"/>
    </row>
    <row r="30" spans="2:71" s="2" customFormat="1" ht="14.45" customHeight="1">
      <c r="B30" s="36"/>
      <c r="F30" s="27" t="s">
        <v>42</v>
      </c>
      <c r="L30" s="236">
        <v>0.12</v>
      </c>
      <c r="M30" s="235"/>
      <c r="N30" s="235"/>
      <c r="O30" s="235"/>
      <c r="P30" s="235"/>
      <c r="W30" s="234">
        <f>ROUND(BA94, 2)</f>
        <v>0</v>
      </c>
      <c r="X30" s="235"/>
      <c r="Y30" s="235"/>
      <c r="Z30" s="235"/>
      <c r="AA30" s="235"/>
      <c r="AB30" s="235"/>
      <c r="AC30" s="235"/>
      <c r="AD30" s="235"/>
      <c r="AE30" s="235"/>
      <c r="AK30" s="234">
        <f>ROUND(AW94, 2)</f>
        <v>0</v>
      </c>
      <c r="AL30" s="235"/>
      <c r="AM30" s="235"/>
      <c r="AN30" s="235"/>
      <c r="AO30" s="235"/>
      <c r="AR30" s="36"/>
      <c r="BE30" s="224"/>
    </row>
    <row r="31" spans="2:71" s="2" customFormat="1" ht="14.45" hidden="1" customHeight="1">
      <c r="B31" s="36"/>
      <c r="F31" s="27" t="s">
        <v>43</v>
      </c>
      <c r="L31" s="236">
        <v>0.21</v>
      </c>
      <c r="M31" s="235"/>
      <c r="N31" s="235"/>
      <c r="O31" s="235"/>
      <c r="P31" s="235"/>
      <c r="W31" s="234">
        <f>ROUND(BB94, 2)</f>
        <v>0</v>
      </c>
      <c r="X31" s="235"/>
      <c r="Y31" s="235"/>
      <c r="Z31" s="235"/>
      <c r="AA31" s="235"/>
      <c r="AB31" s="235"/>
      <c r="AC31" s="235"/>
      <c r="AD31" s="235"/>
      <c r="AE31" s="235"/>
      <c r="AK31" s="234">
        <v>0</v>
      </c>
      <c r="AL31" s="235"/>
      <c r="AM31" s="235"/>
      <c r="AN31" s="235"/>
      <c r="AO31" s="235"/>
      <c r="AR31" s="36"/>
      <c r="BE31" s="224"/>
    </row>
    <row r="32" spans="2:71" s="2" customFormat="1" ht="14.45" hidden="1" customHeight="1">
      <c r="B32" s="36"/>
      <c r="F32" s="27" t="s">
        <v>44</v>
      </c>
      <c r="L32" s="236">
        <v>0.12</v>
      </c>
      <c r="M32" s="235"/>
      <c r="N32" s="235"/>
      <c r="O32" s="235"/>
      <c r="P32" s="235"/>
      <c r="W32" s="234">
        <f>ROUND(BC94, 2)</f>
        <v>0</v>
      </c>
      <c r="X32" s="235"/>
      <c r="Y32" s="235"/>
      <c r="Z32" s="235"/>
      <c r="AA32" s="235"/>
      <c r="AB32" s="235"/>
      <c r="AC32" s="235"/>
      <c r="AD32" s="235"/>
      <c r="AE32" s="235"/>
      <c r="AK32" s="234">
        <v>0</v>
      </c>
      <c r="AL32" s="235"/>
      <c r="AM32" s="235"/>
      <c r="AN32" s="235"/>
      <c r="AO32" s="235"/>
      <c r="AR32" s="36"/>
      <c r="BE32" s="224"/>
    </row>
    <row r="33" spans="2:57" s="2" customFormat="1" ht="14.45" hidden="1" customHeight="1">
      <c r="B33" s="36"/>
      <c r="F33" s="27" t="s">
        <v>45</v>
      </c>
      <c r="L33" s="236">
        <v>0</v>
      </c>
      <c r="M33" s="235"/>
      <c r="N33" s="235"/>
      <c r="O33" s="235"/>
      <c r="P33" s="235"/>
      <c r="W33" s="234">
        <f>ROUND(BD94, 2)</f>
        <v>0</v>
      </c>
      <c r="X33" s="235"/>
      <c r="Y33" s="235"/>
      <c r="Z33" s="235"/>
      <c r="AA33" s="235"/>
      <c r="AB33" s="235"/>
      <c r="AC33" s="235"/>
      <c r="AD33" s="235"/>
      <c r="AE33" s="235"/>
      <c r="AK33" s="234">
        <v>0</v>
      </c>
      <c r="AL33" s="235"/>
      <c r="AM33" s="235"/>
      <c r="AN33" s="235"/>
      <c r="AO33" s="235"/>
      <c r="AR33" s="36"/>
      <c r="BE33" s="224"/>
    </row>
    <row r="34" spans="2:57" s="1" customFormat="1" ht="6.95" customHeight="1">
      <c r="B34" s="32"/>
      <c r="AR34" s="32"/>
      <c r="BE34" s="223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40" t="s">
        <v>48</v>
      </c>
      <c r="Y35" s="238"/>
      <c r="Z35" s="238"/>
      <c r="AA35" s="238"/>
      <c r="AB35" s="238"/>
      <c r="AC35" s="39"/>
      <c r="AD35" s="39"/>
      <c r="AE35" s="39"/>
      <c r="AF35" s="39"/>
      <c r="AG35" s="39"/>
      <c r="AH35" s="39"/>
      <c r="AI35" s="39"/>
      <c r="AJ35" s="39"/>
      <c r="AK35" s="237">
        <f>SUM(AK26:AK33)</f>
        <v>0</v>
      </c>
      <c r="AL35" s="238"/>
      <c r="AM35" s="238"/>
      <c r="AN35" s="238"/>
      <c r="AO35" s="239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2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2:91" s="1" customFormat="1" ht="24.95" customHeight="1">
      <c r="B82" s="32"/>
      <c r="C82" s="21" t="s">
        <v>55</v>
      </c>
      <c r="AR82" s="32"/>
    </row>
    <row r="83" spans="2:91" s="1" customFormat="1" ht="6.95" customHeight="1">
      <c r="B83" s="32"/>
      <c r="AR83" s="32"/>
    </row>
    <row r="84" spans="2:91" s="3" customFormat="1" ht="12" customHeight="1">
      <c r="B84" s="48"/>
      <c r="C84" s="27" t="s">
        <v>13</v>
      </c>
      <c r="L84" s="3" t="str">
        <f>K5</f>
        <v>202503</v>
      </c>
      <c r="AR84" s="48"/>
    </row>
    <row r="85" spans="2:91" s="4" customFormat="1" ht="36.950000000000003" customHeight="1">
      <c r="B85" s="49"/>
      <c r="C85" s="50" t="s">
        <v>16</v>
      </c>
      <c r="L85" s="198" t="str">
        <f>K6</f>
        <v>ZUŠ BEDŘICHA SMETANY čp.142, LITOMYŠL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49"/>
    </row>
    <row r="86" spans="2:91" s="1" customFormat="1" ht="6.95" customHeight="1">
      <c r="B86" s="32"/>
      <c r="AR86" s="32"/>
    </row>
    <row r="87" spans="2:91" s="1" customFormat="1" ht="12" customHeight="1">
      <c r="B87" s="32"/>
      <c r="C87" s="27" t="s">
        <v>20</v>
      </c>
      <c r="L87" s="51" t="str">
        <f>IF(K8="","",K8)</f>
        <v>Litomyšl</v>
      </c>
      <c r="AI87" s="27" t="s">
        <v>22</v>
      </c>
      <c r="AM87" s="200" t="str">
        <f>IF(AN8= "","",AN8)</f>
        <v>6. 6. 2025</v>
      </c>
      <c r="AN87" s="200"/>
      <c r="AR87" s="32"/>
    </row>
    <row r="88" spans="2:91" s="1" customFormat="1" ht="6.95" customHeight="1">
      <c r="B88" s="32"/>
      <c r="AR88" s="32"/>
    </row>
    <row r="89" spans="2:91" s="1" customFormat="1" ht="15.2" customHeight="1">
      <c r="B89" s="32"/>
      <c r="C89" s="27" t="s">
        <v>24</v>
      </c>
      <c r="L89" s="3" t="str">
        <f>IF(E11= "","",E11)</f>
        <v>Město Litomyšl</v>
      </c>
      <c r="AI89" s="27" t="s">
        <v>30</v>
      </c>
      <c r="AM89" s="205" t="str">
        <f>IF(E17="","",E17)</f>
        <v>Ing. arch. Lucie Kubínková</v>
      </c>
      <c r="AN89" s="206"/>
      <c r="AO89" s="206"/>
      <c r="AP89" s="206"/>
      <c r="AR89" s="32"/>
      <c r="AS89" s="201" t="s">
        <v>56</v>
      </c>
      <c r="AT89" s="20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2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34</v>
      </c>
      <c r="AM90" s="205" t="str">
        <f>IF(E20="","",E20)</f>
        <v>Ing. arch. Lucie Kubínková</v>
      </c>
      <c r="AN90" s="206"/>
      <c r="AO90" s="206"/>
      <c r="AP90" s="206"/>
      <c r="AR90" s="32"/>
      <c r="AS90" s="203"/>
      <c r="AT90" s="204"/>
      <c r="BD90" s="56"/>
    </row>
    <row r="91" spans="2:91" s="1" customFormat="1" ht="10.9" customHeight="1">
      <c r="B91" s="32"/>
      <c r="AR91" s="32"/>
      <c r="AS91" s="203"/>
      <c r="AT91" s="204"/>
      <c r="BD91" s="56"/>
    </row>
    <row r="92" spans="2:91" s="1" customFormat="1" ht="29.25" customHeight="1">
      <c r="B92" s="32"/>
      <c r="C92" s="209" t="s">
        <v>57</v>
      </c>
      <c r="D92" s="208"/>
      <c r="E92" s="208"/>
      <c r="F92" s="208"/>
      <c r="G92" s="208"/>
      <c r="H92" s="57"/>
      <c r="I92" s="207" t="s">
        <v>58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3" t="s">
        <v>59</v>
      </c>
      <c r="AH92" s="208"/>
      <c r="AI92" s="208"/>
      <c r="AJ92" s="208"/>
      <c r="AK92" s="208"/>
      <c r="AL92" s="208"/>
      <c r="AM92" s="208"/>
      <c r="AN92" s="207" t="s">
        <v>60</v>
      </c>
      <c r="AO92" s="208"/>
      <c r="AP92" s="212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2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2:91" s="5" customFormat="1" ht="32.450000000000003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0">
        <f>ROUND(AG95+AG108+AG110+AG115,2)</f>
        <v>0</v>
      </c>
      <c r="AH94" s="220"/>
      <c r="AI94" s="220"/>
      <c r="AJ94" s="220"/>
      <c r="AK94" s="220"/>
      <c r="AL94" s="220"/>
      <c r="AM94" s="220"/>
      <c r="AN94" s="221">
        <f t="shared" ref="AN94:AN116" si="0">SUM(AG94,AT94)</f>
        <v>0</v>
      </c>
      <c r="AO94" s="221"/>
      <c r="AP94" s="221"/>
      <c r="AQ94" s="67" t="s">
        <v>1</v>
      </c>
      <c r="AR94" s="63"/>
      <c r="AS94" s="68">
        <f>ROUND(AS95+AS108+AS110+AS115,2)</f>
        <v>0</v>
      </c>
      <c r="AT94" s="69">
        <f t="shared" ref="AT94:AT116" si="1">ROUND(SUM(AV94:AW94),2)</f>
        <v>0</v>
      </c>
      <c r="AU94" s="70">
        <f>ROUND(AU95+AU108+AU110+AU115,5)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ROUND(AZ95+AZ108+AZ110+AZ115,2)</f>
        <v>0</v>
      </c>
      <c r="BA94" s="69">
        <f>ROUND(BA95+BA108+BA110+BA115,2)</f>
        <v>0</v>
      </c>
      <c r="BB94" s="69">
        <f>ROUND(BB95+BB108+BB110+BB115,2)</f>
        <v>0</v>
      </c>
      <c r="BC94" s="69">
        <f>ROUND(BC95+BC108+BC110+BC115,2)</f>
        <v>0</v>
      </c>
      <c r="BD94" s="71">
        <f>ROUND(BD95+BD108+BD110+BD115,2)</f>
        <v>0</v>
      </c>
      <c r="BS94" s="72" t="s">
        <v>75</v>
      </c>
      <c r="BT94" s="72" t="s">
        <v>76</v>
      </c>
      <c r="BU94" s="73" t="s">
        <v>77</v>
      </c>
      <c r="BV94" s="72" t="s">
        <v>78</v>
      </c>
      <c r="BW94" s="72" t="s">
        <v>4</v>
      </c>
      <c r="BX94" s="72" t="s">
        <v>79</v>
      </c>
      <c r="CL94" s="72" t="s">
        <v>1</v>
      </c>
    </row>
    <row r="95" spans="2:91" s="6" customFormat="1" ht="37.5" customHeight="1">
      <c r="B95" s="74"/>
      <c r="C95" s="75"/>
      <c r="D95" s="210" t="s">
        <v>80</v>
      </c>
      <c r="E95" s="210"/>
      <c r="F95" s="210"/>
      <c r="G95" s="210"/>
      <c r="H95" s="210"/>
      <c r="I95" s="76"/>
      <c r="J95" s="210" t="s">
        <v>81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14">
        <f>ROUND(AG96+SUM(AG102:AG107),2)</f>
        <v>0</v>
      </c>
      <c r="AH95" s="215"/>
      <c r="AI95" s="215"/>
      <c r="AJ95" s="215"/>
      <c r="AK95" s="215"/>
      <c r="AL95" s="215"/>
      <c r="AM95" s="215"/>
      <c r="AN95" s="216">
        <f t="shared" si="0"/>
        <v>0</v>
      </c>
      <c r="AO95" s="215"/>
      <c r="AP95" s="215"/>
      <c r="AQ95" s="77" t="s">
        <v>82</v>
      </c>
      <c r="AR95" s="74"/>
      <c r="AS95" s="78">
        <f>ROUND(AS96+SUM(AS102:AS107),2)</f>
        <v>0</v>
      </c>
      <c r="AT95" s="79">
        <f t="shared" si="1"/>
        <v>0</v>
      </c>
      <c r="AU95" s="80">
        <f>ROUND(AU96+SUM(AU102:AU107),5)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ROUND(AZ96+SUM(AZ102:AZ107),2)</f>
        <v>0</v>
      </c>
      <c r="BA95" s="79">
        <f>ROUND(BA96+SUM(BA102:BA107),2)</f>
        <v>0</v>
      </c>
      <c r="BB95" s="79">
        <f>ROUND(BB96+SUM(BB102:BB107),2)</f>
        <v>0</v>
      </c>
      <c r="BC95" s="79">
        <f>ROUND(BC96+SUM(BC102:BC107),2)</f>
        <v>0</v>
      </c>
      <c r="BD95" s="81">
        <f>ROUND(BD96+SUM(BD102:BD107),2)</f>
        <v>0</v>
      </c>
      <c r="BS95" s="82" t="s">
        <v>75</v>
      </c>
      <c r="BT95" s="82" t="s">
        <v>83</v>
      </c>
      <c r="BU95" s="82" t="s">
        <v>77</v>
      </c>
      <c r="BV95" s="82" t="s">
        <v>78</v>
      </c>
      <c r="BW95" s="82" t="s">
        <v>84</v>
      </c>
      <c r="BX95" s="82" t="s">
        <v>4</v>
      </c>
      <c r="CL95" s="82" t="s">
        <v>1</v>
      </c>
      <c r="CM95" s="82" t="s">
        <v>85</v>
      </c>
    </row>
    <row r="96" spans="2:91" s="3" customFormat="1" ht="23.25" customHeight="1">
      <c r="B96" s="48"/>
      <c r="C96" s="9"/>
      <c r="D96" s="9"/>
      <c r="E96" s="211" t="s">
        <v>86</v>
      </c>
      <c r="F96" s="211"/>
      <c r="G96" s="211"/>
      <c r="H96" s="211"/>
      <c r="I96" s="211"/>
      <c r="J96" s="9"/>
      <c r="K96" s="211" t="s">
        <v>87</v>
      </c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19">
        <f>ROUND(SUM(AG97:AG101),2)</f>
        <v>0</v>
      </c>
      <c r="AH96" s="218"/>
      <c r="AI96" s="218"/>
      <c r="AJ96" s="218"/>
      <c r="AK96" s="218"/>
      <c r="AL96" s="218"/>
      <c r="AM96" s="218"/>
      <c r="AN96" s="217">
        <f t="shared" si="0"/>
        <v>0</v>
      </c>
      <c r="AO96" s="218"/>
      <c r="AP96" s="218"/>
      <c r="AQ96" s="83" t="s">
        <v>88</v>
      </c>
      <c r="AR96" s="48"/>
      <c r="AS96" s="84">
        <f>ROUND(SUM(AS97:AS101),2)</f>
        <v>0</v>
      </c>
      <c r="AT96" s="85">
        <f t="shared" si="1"/>
        <v>0</v>
      </c>
      <c r="AU96" s="86">
        <f>ROUND(SUM(AU97:AU101),5)</f>
        <v>0</v>
      </c>
      <c r="AV96" s="85">
        <f>ROUND(AZ96*L29,2)</f>
        <v>0</v>
      </c>
      <c r="AW96" s="85">
        <f>ROUND(BA96*L30,2)</f>
        <v>0</v>
      </c>
      <c r="AX96" s="85">
        <f>ROUND(BB96*L29,2)</f>
        <v>0</v>
      </c>
      <c r="AY96" s="85">
        <f>ROUND(BC96*L30,2)</f>
        <v>0</v>
      </c>
      <c r="AZ96" s="85">
        <f>ROUND(SUM(AZ97:AZ101),2)</f>
        <v>0</v>
      </c>
      <c r="BA96" s="85">
        <f>ROUND(SUM(BA97:BA101),2)</f>
        <v>0</v>
      </c>
      <c r="BB96" s="85">
        <f>ROUND(SUM(BB97:BB101),2)</f>
        <v>0</v>
      </c>
      <c r="BC96" s="85">
        <f>ROUND(SUM(BC97:BC101),2)</f>
        <v>0</v>
      </c>
      <c r="BD96" s="87">
        <f>ROUND(SUM(BD97:BD101),2)</f>
        <v>0</v>
      </c>
      <c r="BS96" s="25" t="s">
        <v>75</v>
      </c>
      <c r="BT96" s="25" t="s">
        <v>85</v>
      </c>
      <c r="BV96" s="25" t="s">
        <v>78</v>
      </c>
      <c r="BW96" s="25" t="s">
        <v>89</v>
      </c>
      <c r="BX96" s="25" t="s">
        <v>84</v>
      </c>
      <c r="CL96" s="25" t="s">
        <v>1</v>
      </c>
    </row>
    <row r="97" spans="1:91" s="3" customFormat="1" ht="23.25" customHeight="1">
      <c r="A97" s="88" t="s">
        <v>90</v>
      </c>
      <c r="B97" s="48"/>
      <c r="C97" s="9"/>
      <c r="D97" s="9"/>
      <c r="E97" s="9"/>
      <c r="F97" s="211" t="s">
        <v>86</v>
      </c>
      <c r="G97" s="211"/>
      <c r="H97" s="211"/>
      <c r="I97" s="211"/>
      <c r="J97" s="211"/>
      <c r="K97" s="9"/>
      <c r="L97" s="211" t="s">
        <v>87</v>
      </c>
      <c r="M97" s="211"/>
      <c r="N97" s="211"/>
      <c r="O97" s="211"/>
      <c r="P97" s="211"/>
      <c r="Q97" s="211"/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17">
        <f>'SO.01 -01 -  Elektroinsta...'!J32</f>
        <v>0</v>
      </c>
      <c r="AH97" s="218"/>
      <c r="AI97" s="218"/>
      <c r="AJ97" s="218"/>
      <c r="AK97" s="218"/>
      <c r="AL97" s="218"/>
      <c r="AM97" s="218"/>
      <c r="AN97" s="217">
        <f t="shared" si="0"/>
        <v>0</v>
      </c>
      <c r="AO97" s="218"/>
      <c r="AP97" s="218"/>
      <c r="AQ97" s="83" t="s">
        <v>88</v>
      </c>
      <c r="AR97" s="48"/>
      <c r="AS97" s="84">
        <v>0</v>
      </c>
      <c r="AT97" s="85">
        <f t="shared" si="1"/>
        <v>0</v>
      </c>
      <c r="AU97" s="86">
        <f>'SO.01 -01 -  Elektroinsta...'!P124</f>
        <v>0</v>
      </c>
      <c r="AV97" s="85">
        <f>'SO.01 -01 -  Elektroinsta...'!J35</f>
        <v>0</v>
      </c>
      <c r="AW97" s="85">
        <f>'SO.01 -01 -  Elektroinsta...'!J36</f>
        <v>0</v>
      </c>
      <c r="AX97" s="85">
        <f>'SO.01 -01 -  Elektroinsta...'!J37</f>
        <v>0</v>
      </c>
      <c r="AY97" s="85">
        <f>'SO.01 -01 -  Elektroinsta...'!J38</f>
        <v>0</v>
      </c>
      <c r="AZ97" s="85">
        <f>'SO.01 -01 -  Elektroinsta...'!F35</f>
        <v>0</v>
      </c>
      <c r="BA97" s="85">
        <f>'SO.01 -01 -  Elektroinsta...'!F36</f>
        <v>0</v>
      </c>
      <c r="BB97" s="85">
        <f>'SO.01 -01 -  Elektroinsta...'!F37</f>
        <v>0</v>
      </c>
      <c r="BC97" s="85">
        <f>'SO.01 -01 -  Elektroinsta...'!F38</f>
        <v>0</v>
      </c>
      <c r="BD97" s="87">
        <f>'SO.01 -01 -  Elektroinsta...'!F39</f>
        <v>0</v>
      </c>
      <c r="BT97" s="25" t="s">
        <v>91</v>
      </c>
      <c r="BU97" s="25" t="s">
        <v>92</v>
      </c>
      <c r="BV97" s="25" t="s">
        <v>78</v>
      </c>
      <c r="BW97" s="25" t="s">
        <v>89</v>
      </c>
      <c r="BX97" s="25" t="s">
        <v>84</v>
      </c>
      <c r="CL97" s="25" t="s">
        <v>1</v>
      </c>
    </row>
    <row r="98" spans="1:91" s="3" customFormat="1" ht="23.25" customHeight="1">
      <c r="A98" s="88" t="s">
        <v>90</v>
      </c>
      <c r="B98" s="48"/>
      <c r="C98" s="9"/>
      <c r="D98" s="9"/>
      <c r="E98" s="9"/>
      <c r="F98" s="211" t="s">
        <v>93</v>
      </c>
      <c r="G98" s="211"/>
      <c r="H98" s="211"/>
      <c r="I98" s="211"/>
      <c r="J98" s="211"/>
      <c r="K98" s="9"/>
      <c r="L98" s="211" t="s">
        <v>94</v>
      </c>
      <c r="M98" s="211"/>
      <c r="N98" s="211"/>
      <c r="O98" s="211"/>
      <c r="P98" s="211"/>
      <c r="Q98" s="211"/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1"/>
      <c r="AF98" s="211"/>
      <c r="AG98" s="217">
        <f>'SO.01 -01A - Rozvaděč RE'!J34</f>
        <v>0</v>
      </c>
      <c r="AH98" s="218"/>
      <c r="AI98" s="218"/>
      <c r="AJ98" s="218"/>
      <c r="AK98" s="218"/>
      <c r="AL98" s="218"/>
      <c r="AM98" s="218"/>
      <c r="AN98" s="217">
        <f t="shared" si="0"/>
        <v>0</v>
      </c>
      <c r="AO98" s="218"/>
      <c r="AP98" s="218"/>
      <c r="AQ98" s="83" t="s">
        <v>88</v>
      </c>
      <c r="AR98" s="48"/>
      <c r="AS98" s="84">
        <v>0</v>
      </c>
      <c r="AT98" s="85">
        <f t="shared" si="1"/>
        <v>0</v>
      </c>
      <c r="AU98" s="86">
        <f>'SO.01 -01A - Rozvaděč RE'!P128</f>
        <v>0</v>
      </c>
      <c r="AV98" s="85">
        <f>'SO.01 -01A - Rozvaděč RE'!J37</f>
        <v>0</v>
      </c>
      <c r="AW98" s="85">
        <f>'SO.01 -01A - Rozvaděč RE'!J38</f>
        <v>0</v>
      </c>
      <c r="AX98" s="85">
        <f>'SO.01 -01A - Rozvaděč RE'!J39</f>
        <v>0</v>
      </c>
      <c r="AY98" s="85">
        <f>'SO.01 -01A - Rozvaděč RE'!J40</f>
        <v>0</v>
      </c>
      <c r="AZ98" s="85">
        <f>'SO.01 -01A - Rozvaděč RE'!F37</f>
        <v>0</v>
      </c>
      <c r="BA98" s="85">
        <f>'SO.01 -01A - Rozvaděč RE'!F38</f>
        <v>0</v>
      </c>
      <c r="BB98" s="85">
        <f>'SO.01 -01A - Rozvaděč RE'!F39</f>
        <v>0</v>
      </c>
      <c r="BC98" s="85">
        <f>'SO.01 -01A - Rozvaděč RE'!F40</f>
        <v>0</v>
      </c>
      <c r="BD98" s="87">
        <f>'SO.01 -01A - Rozvaděč RE'!F41</f>
        <v>0</v>
      </c>
      <c r="BT98" s="25" t="s">
        <v>91</v>
      </c>
      <c r="BV98" s="25" t="s">
        <v>78</v>
      </c>
      <c r="BW98" s="25" t="s">
        <v>95</v>
      </c>
      <c r="BX98" s="25" t="s">
        <v>89</v>
      </c>
      <c r="CL98" s="25" t="s">
        <v>1</v>
      </c>
    </row>
    <row r="99" spans="1:91" s="3" customFormat="1" ht="23.25" customHeight="1">
      <c r="A99" s="88" t="s">
        <v>90</v>
      </c>
      <c r="B99" s="48"/>
      <c r="C99" s="9"/>
      <c r="D99" s="9"/>
      <c r="E99" s="9"/>
      <c r="F99" s="211" t="s">
        <v>96</v>
      </c>
      <c r="G99" s="211"/>
      <c r="H99" s="211"/>
      <c r="I99" s="211"/>
      <c r="J99" s="211"/>
      <c r="K99" s="9"/>
      <c r="L99" s="211" t="s">
        <v>97</v>
      </c>
      <c r="M99" s="211"/>
      <c r="N99" s="211"/>
      <c r="O99" s="211"/>
      <c r="P99" s="211"/>
      <c r="Q99" s="211"/>
      <c r="R99" s="211"/>
      <c r="S99" s="211"/>
      <c r="T99" s="211"/>
      <c r="U99" s="211"/>
      <c r="V99" s="211"/>
      <c r="W99" s="211"/>
      <c r="X99" s="211"/>
      <c r="Y99" s="211"/>
      <c r="Z99" s="211"/>
      <c r="AA99" s="211"/>
      <c r="AB99" s="211"/>
      <c r="AC99" s="211"/>
      <c r="AD99" s="211"/>
      <c r="AE99" s="211"/>
      <c r="AF99" s="211"/>
      <c r="AG99" s="217">
        <f>'SO.01 -01B - Rozvaděč RH'!J34</f>
        <v>0</v>
      </c>
      <c r="AH99" s="218"/>
      <c r="AI99" s="218"/>
      <c r="AJ99" s="218"/>
      <c r="AK99" s="218"/>
      <c r="AL99" s="218"/>
      <c r="AM99" s="218"/>
      <c r="AN99" s="217">
        <f t="shared" si="0"/>
        <v>0</v>
      </c>
      <c r="AO99" s="218"/>
      <c r="AP99" s="218"/>
      <c r="AQ99" s="83" t="s">
        <v>88</v>
      </c>
      <c r="AR99" s="48"/>
      <c r="AS99" s="84">
        <v>0</v>
      </c>
      <c r="AT99" s="85">
        <f t="shared" si="1"/>
        <v>0</v>
      </c>
      <c r="AU99" s="86">
        <f>'SO.01 -01B - Rozvaděč RH'!P128</f>
        <v>0</v>
      </c>
      <c r="AV99" s="85">
        <f>'SO.01 -01B - Rozvaděč RH'!J37</f>
        <v>0</v>
      </c>
      <c r="AW99" s="85">
        <f>'SO.01 -01B - Rozvaděč RH'!J38</f>
        <v>0</v>
      </c>
      <c r="AX99" s="85">
        <f>'SO.01 -01B - Rozvaděč RH'!J39</f>
        <v>0</v>
      </c>
      <c r="AY99" s="85">
        <f>'SO.01 -01B - Rozvaděč RH'!J40</f>
        <v>0</v>
      </c>
      <c r="AZ99" s="85">
        <f>'SO.01 -01B - Rozvaděč RH'!F37</f>
        <v>0</v>
      </c>
      <c r="BA99" s="85">
        <f>'SO.01 -01B - Rozvaděč RH'!F38</f>
        <v>0</v>
      </c>
      <c r="BB99" s="85">
        <f>'SO.01 -01B - Rozvaděč RH'!F39</f>
        <v>0</v>
      </c>
      <c r="BC99" s="85">
        <f>'SO.01 -01B - Rozvaděč RH'!F40</f>
        <v>0</v>
      </c>
      <c r="BD99" s="87">
        <f>'SO.01 -01B - Rozvaděč RH'!F41</f>
        <v>0</v>
      </c>
      <c r="BT99" s="25" t="s">
        <v>91</v>
      </c>
      <c r="BV99" s="25" t="s">
        <v>78</v>
      </c>
      <c r="BW99" s="25" t="s">
        <v>98</v>
      </c>
      <c r="BX99" s="25" t="s">
        <v>89</v>
      </c>
      <c r="CL99" s="25" t="s">
        <v>1</v>
      </c>
    </row>
    <row r="100" spans="1:91" s="3" customFormat="1" ht="23.25" customHeight="1">
      <c r="A100" s="88" t="s">
        <v>90</v>
      </c>
      <c r="B100" s="48"/>
      <c r="C100" s="9"/>
      <c r="D100" s="9"/>
      <c r="E100" s="9"/>
      <c r="F100" s="211" t="s">
        <v>99</v>
      </c>
      <c r="G100" s="211"/>
      <c r="H100" s="211"/>
      <c r="I100" s="211"/>
      <c r="J100" s="211"/>
      <c r="K100" s="9"/>
      <c r="L100" s="211" t="s">
        <v>100</v>
      </c>
      <c r="M100" s="211"/>
      <c r="N100" s="211"/>
      <c r="O100" s="211"/>
      <c r="P100" s="211"/>
      <c r="Q100" s="211"/>
      <c r="R100" s="211"/>
      <c r="S100" s="211"/>
      <c r="T100" s="211"/>
      <c r="U100" s="21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/>
      <c r="AF100" s="211"/>
      <c r="AG100" s="217">
        <f>'SO.01 -01C - Rozvaděč RP1'!J34</f>
        <v>0</v>
      </c>
      <c r="AH100" s="218"/>
      <c r="AI100" s="218"/>
      <c r="AJ100" s="218"/>
      <c r="AK100" s="218"/>
      <c r="AL100" s="218"/>
      <c r="AM100" s="218"/>
      <c r="AN100" s="217">
        <f t="shared" si="0"/>
        <v>0</v>
      </c>
      <c r="AO100" s="218"/>
      <c r="AP100" s="218"/>
      <c r="AQ100" s="83" t="s">
        <v>88</v>
      </c>
      <c r="AR100" s="48"/>
      <c r="AS100" s="84">
        <v>0</v>
      </c>
      <c r="AT100" s="85">
        <f t="shared" si="1"/>
        <v>0</v>
      </c>
      <c r="AU100" s="86">
        <f>'SO.01 -01C - Rozvaděč RP1'!P128</f>
        <v>0</v>
      </c>
      <c r="AV100" s="85">
        <f>'SO.01 -01C - Rozvaděč RP1'!J37</f>
        <v>0</v>
      </c>
      <c r="AW100" s="85">
        <f>'SO.01 -01C - Rozvaděč RP1'!J38</f>
        <v>0</v>
      </c>
      <c r="AX100" s="85">
        <f>'SO.01 -01C - Rozvaděč RP1'!J39</f>
        <v>0</v>
      </c>
      <c r="AY100" s="85">
        <f>'SO.01 -01C - Rozvaděč RP1'!J40</f>
        <v>0</v>
      </c>
      <c r="AZ100" s="85">
        <f>'SO.01 -01C - Rozvaděč RP1'!F37</f>
        <v>0</v>
      </c>
      <c r="BA100" s="85">
        <f>'SO.01 -01C - Rozvaděč RP1'!F38</f>
        <v>0</v>
      </c>
      <c r="BB100" s="85">
        <f>'SO.01 -01C - Rozvaděč RP1'!F39</f>
        <v>0</v>
      </c>
      <c r="BC100" s="85">
        <f>'SO.01 -01C - Rozvaděč RP1'!F40</f>
        <v>0</v>
      </c>
      <c r="BD100" s="87">
        <f>'SO.01 -01C - Rozvaděč RP1'!F41</f>
        <v>0</v>
      </c>
      <c r="BT100" s="25" t="s">
        <v>91</v>
      </c>
      <c r="BV100" s="25" t="s">
        <v>78</v>
      </c>
      <c r="BW100" s="25" t="s">
        <v>101</v>
      </c>
      <c r="BX100" s="25" t="s">
        <v>89</v>
      </c>
      <c r="CL100" s="25" t="s">
        <v>1</v>
      </c>
    </row>
    <row r="101" spans="1:91" s="3" customFormat="1" ht="23.25" customHeight="1">
      <c r="A101" s="88" t="s">
        <v>90</v>
      </c>
      <c r="B101" s="48"/>
      <c r="C101" s="9"/>
      <c r="D101" s="9"/>
      <c r="E101" s="9"/>
      <c r="F101" s="211" t="s">
        <v>102</v>
      </c>
      <c r="G101" s="211"/>
      <c r="H101" s="211"/>
      <c r="I101" s="211"/>
      <c r="J101" s="211"/>
      <c r="K101" s="9"/>
      <c r="L101" s="211" t="s">
        <v>103</v>
      </c>
      <c r="M101" s="211"/>
      <c r="N101" s="211"/>
      <c r="O101" s="211"/>
      <c r="P101" s="211"/>
      <c r="Q101" s="211"/>
      <c r="R101" s="211"/>
      <c r="S101" s="211"/>
      <c r="T101" s="211"/>
      <c r="U101" s="21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/>
      <c r="AF101" s="211"/>
      <c r="AG101" s="217">
        <f>'SO.01 -01D - Rozvaděč RP2'!J34</f>
        <v>0</v>
      </c>
      <c r="AH101" s="218"/>
      <c r="AI101" s="218"/>
      <c r="AJ101" s="218"/>
      <c r="AK101" s="218"/>
      <c r="AL101" s="218"/>
      <c r="AM101" s="218"/>
      <c r="AN101" s="217">
        <f t="shared" si="0"/>
        <v>0</v>
      </c>
      <c r="AO101" s="218"/>
      <c r="AP101" s="218"/>
      <c r="AQ101" s="83" t="s">
        <v>88</v>
      </c>
      <c r="AR101" s="48"/>
      <c r="AS101" s="84">
        <v>0</v>
      </c>
      <c r="AT101" s="85">
        <f t="shared" si="1"/>
        <v>0</v>
      </c>
      <c r="AU101" s="86">
        <f>'SO.01 -01D - Rozvaděč RP2'!P127</f>
        <v>0</v>
      </c>
      <c r="AV101" s="85">
        <f>'SO.01 -01D - Rozvaděč RP2'!J37</f>
        <v>0</v>
      </c>
      <c r="AW101" s="85">
        <f>'SO.01 -01D - Rozvaděč RP2'!J38</f>
        <v>0</v>
      </c>
      <c r="AX101" s="85">
        <f>'SO.01 -01D - Rozvaděč RP2'!J39</f>
        <v>0</v>
      </c>
      <c r="AY101" s="85">
        <f>'SO.01 -01D - Rozvaděč RP2'!J40</f>
        <v>0</v>
      </c>
      <c r="AZ101" s="85">
        <f>'SO.01 -01D - Rozvaděč RP2'!F37</f>
        <v>0</v>
      </c>
      <c r="BA101" s="85">
        <f>'SO.01 -01D - Rozvaděč RP2'!F38</f>
        <v>0</v>
      </c>
      <c r="BB101" s="85">
        <f>'SO.01 -01D - Rozvaděč RP2'!F39</f>
        <v>0</v>
      </c>
      <c r="BC101" s="85">
        <f>'SO.01 -01D - Rozvaděč RP2'!F40</f>
        <v>0</v>
      </c>
      <c r="BD101" s="87">
        <f>'SO.01 -01D - Rozvaděč RP2'!F41</f>
        <v>0</v>
      </c>
      <c r="BT101" s="25" t="s">
        <v>91</v>
      </c>
      <c r="BV101" s="25" t="s">
        <v>78</v>
      </c>
      <c r="BW101" s="25" t="s">
        <v>104</v>
      </c>
      <c r="BX101" s="25" t="s">
        <v>89</v>
      </c>
      <c r="CL101" s="25" t="s">
        <v>1</v>
      </c>
    </row>
    <row r="102" spans="1:91" s="3" customFormat="1" ht="23.25" customHeight="1">
      <c r="A102" s="88" t="s">
        <v>90</v>
      </c>
      <c r="B102" s="48"/>
      <c r="C102" s="9"/>
      <c r="D102" s="9"/>
      <c r="E102" s="211" t="s">
        <v>105</v>
      </c>
      <c r="F102" s="211"/>
      <c r="G102" s="211"/>
      <c r="H102" s="211"/>
      <c r="I102" s="211"/>
      <c r="J102" s="9"/>
      <c r="K102" s="211" t="s">
        <v>106</v>
      </c>
      <c r="L102" s="211"/>
      <c r="M102" s="211"/>
      <c r="N102" s="211"/>
      <c r="O102" s="211"/>
      <c r="P102" s="211"/>
      <c r="Q102" s="211"/>
      <c r="R102" s="211"/>
      <c r="S102" s="211"/>
      <c r="T102" s="211"/>
      <c r="U102" s="21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/>
      <c r="AF102" s="211"/>
      <c r="AG102" s="217">
        <f>'SO.01 -02 - Hromosvod (LPS)'!J32</f>
        <v>0</v>
      </c>
      <c r="AH102" s="218"/>
      <c r="AI102" s="218"/>
      <c r="AJ102" s="218"/>
      <c r="AK102" s="218"/>
      <c r="AL102" s="218"/>
      <c r="AM102" s="218"/>
      <c r="AN102" s="217">
        <f t="shared" si="0"/>
        <v>0</v>
      </c>
      <c r="AO102" s="218"/>
      <c r="AP102" s="218"/>
      <c r="AQ102" s="83" t="s">
        <v>88</v>
      </c>
      <c r="AR102" s="48"/>
      <c r="AS102" s="84">
        <v>0</v>
      </c>
      <c r="AT102" s="85">
        <f t="shared" si="1"/>
        <v>0</v>
      </c>
      <c r="AU102" s="86">
        <f>'SO.01 -02 - Hromosvod (LPS)'!P124</f>
        <v>0</v>
      </c>
      <c r="AV102" s="85">
        <f>'SO.01 -02 - Hromosvod (LPS)'!J35</f>
        <v>0</v>
      </c>
      <c r="AW102" s="85">
        <f>'SO.01 -02 - Hromosvod (LPS)'!J36</f>
        <v>0</v>
      </c>
      <c r="AX102" s="85">
        <f>'SO.01 -02 - Hromosvod (LPS)'!J37</f>
        <v>0</v>
      </c>
      <c r="AY102" s="85">
        <f>'SO.01 -02 - Hromosvod (LPS)'!J38</f>
        <v>0</v>
      </c>
      <c r="AZ102" s="85">
        <f>'SO.01 -02 - Hromosvod (LPS)'!F35</f>
        <v>0</v>
      </c>
      <c r="BA102" s="85">
        <f>'SO.01 -02 - Hromosvod (LPS)'!F36</f>
        <v>0</v>
      </c>
      <c r="BB102" s="85">
        <f>'SO.01 -02 - Hromosvod (LPS)'!F37</f>
        <v>0</v>
      </c>
      <c r="BC102" s="85">
        <f>'SO.01 -02 - Hromosvod (LPS)'!F38</f>
        <v>0</v>
      </c>
      <c r="BD102" s="87">
        <f>'SO.01 -02 - Hromosvod (LPS)'!F39</f>
        <v>0</v>
      </c>
      <c r="BT102" s="25" t="s">
        <v>85</v>
      </c>
      <c r="BV102" s="25" t="s">
        <v>78</v>
      </c>
      <c r="BW102" s="25" t="s">
        <v>107</v>
      </c>
      <c r="BX102" s="25" t="s">
        <v>84</v>
      </c>
      <c r="CL102" s="25" t="s">
        <v>1</v>
      </c>
    </row>
    <row r="103" spans="1:91" s="3" customFormat="1" ht="23.25" customHeight="1">
      <c r="A103" s="88" t="s">
        <v>90</v>
      </c>
      <c r="B103" s="48"/>
      <c r="C103" s="9"/>
      <c r="D103" s="9"/>
      <c r="E103" s="211" t="s">
        <v>108</v>
      </c>
      <c r="F103" s="211"/>
      <c r="G103" s="211"/>
      <c r="H103" s="211"/>
      <c r="I103" s="211"/>
      <c r="J103" s="9"/>
      <c r="K103" s="211" t="s">
        <v>109</v>
      </c>
      <c r="L103" s="211"/>
      <c r="M103" s="211"/>
      <c r="N103" s="211"/>
      <c r="O103" s="211"/>
      <c r="P103" s="211"/>
      <c r="Q103" s="211"/>
      <c r="R103" s="211"/>
      <c r="S103" s="211"/>
      <c r="T103" s="211"/>
      <c r="U103" s="21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/>
      <c r="AF103" s="211"/>
      <c r="AG103" s="217">
        <f>'SO.01 -03 - Vzduchotechnika'!J32</f>
        <v>0</v>
      </c>
      <c r="AH103" s="218"/>
      <c r="AI103" s="218"/>
      <c r="AJ103" s="218"/>
      <c r="AK103" s="218"/>
      <c r="AL103" s="218"/>
      <c r="AM103" s="218"/>
      <c r="AN103" s="217">
        <f t="shared" si="0"/>
        <v>0</v>
      </c>
      <c r="AO103" s="218"/>
      <c r="AP103" s="218"/>
      <c r="AQ103" s="83" t="s">
        <v>88</v>
      </c>
      <c r="AR103" s="48"/>
      <c r="AS103" s="84">
        <v>0</v>
      </c>
      <c r="AT103" s="85">
        <f t="shared" si="1"/>
        <v>0</v>
      </c>
      <c r="AU103" s="86">
        <f>'SO.01 -03 - Vzduchotechnika'!P127</f>
        <v>0</v>
      </c>
      <c r="AV103" s="85">
        <f>'SO.01 -03 - Vzduchotechnika'!J35</f>
        <v>0</v>
      </c>
      <c r="AW103" s="85">
        <f>'SO.01 -03 - Vzduchotechnika'!J36</f>
        <v>0</v>
      </c>
      <c r="AX103" s="85">
        <f>'SO.01 -03 - Vzduchotechnika'!J37</f>
        <v>0</v>
      </c>
      <c r="AY103" s="85">
        <f>'SO.01 -03 - Vzduchotechnika'!J38</f>
        <v>0</v>
      </c>
      <c r="AZ103" s="85">
        <f>'SO.01 -03 - Vzduchotechnika'!F35</f>
        <v>0</v>
      </c>
      <c r="BA103" s="85">
        <f>'SO.01 -03 - Vzduchotechnika'!F36</f>
        <v>0</v>
      </c>
      <c r="BB103" s="85">
        <f>'SO.01 -03 - Vzduchotechnika'!F37</f>
        <v>0</v>
      </c>
      <c r="BC103" s="85">
        <f>'SO.01 -03 - Vzduchotechnika'!F38</f>
        <v>0</v>
      </c>
      <c r="BD103" s="87">
        <f>'SO.01 -03 - Vzduchotechnika'!F39</f>
        <v>0</v>
      </c>
      <c r="BT103" s="25" t="s">
        <v>85</v>
      </c>
      <c r="BV103" s="25" t="s">
        <v>78</v>
      </c>
      <c r="BW103" s="25" t="s">
        <v>110</v>
      </c>
      <c r="BX103" s="25" t="s">
        <v>84</v>
      </c>
      <c r="CL103" s="25" t="s">
        <v>1</v>
      </c>
    </row>
    <row r="104" spans="1:91" s="3" customFormat="1" ht="23.25" customHeight="1">
      <c r="A104" s="88" t="s">
        <v>90</v>
      </c>
      <c r="B104" s="48"/>
      <c r="C104" s="9"/>
      <c r="D104" s="9"/>
      <c r="E104" s="211" t="s">
        <v>111</v>
      </c>
      <c r="F104" s="211"/>
      <c r="G104" s="211"/>
      <c r="H104" s="211"/>
      <c r="I104" s="211"/>
      <c r="J104" s="9"/>
      <c r="K104" s="211" t="s">
        <v>112</v>
      </c>
      <c r="L104" s="211"/>
      <c r="M104" s="211"/>
      <c r="N104" s="211"/>
      <c r="O104" s="211"/>
      <c r="P104" s="211"/>
      <c r="Q104" s="211"/>
      <c r="R104" s="211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/>
      <c r="AF104" s="211"/>
      <c r="AG104" s="217">
        <f>'SO.01 -04 - Vytápění'!J32</f>
        <v>0</v>
      </c>
      <c r="AH104" s="218"/>
      <c r="AI104" s="218"/>
      <c r="AJ104" s="218"/>
      <c r="AK104" s="218"/>
      <c r="AL104" s="218"/>
      <c r="AM104" s="218"/>
      <c r="AN104" s="217">
        <f t="shared" si="0"/>
        <v>0</v>
      </c>
      <c r="AO104" s="218"/>
      <c r="AP104" s="218"/>
      <c r="AQ104" s="83" t="s">
        <v>88</v>
      </c>
      <c r="AR104" s="48"/>
      <c r="AS104" s="84">
        <v>0</v>
      </c>
      <c r="AT104" s="85">
        <f t="shared" si="1"/>
        <v>0</v>
      </c>
      <c r="AU104" s="86">
        <f>'SO.01 -04 - Vytápění'!P130</f>
        <v>0</v>
      </c>
      <c r="AV104" s="85">
        <f>'SO.01 -04 - Vytápění'!J35</f>
        <v>0</v>
      </c>
      <c r="AW104" s="85">
        <f>'SO.01 -04 - Vytápění'!J36</f>
        <v>0</v>
      </c>
      <c r="AX104" s="85">
        <f>'SO.01 -04 - Vytápění'!J37</f>
        <v>0</v>
      </c>
      <c r="AY104" s="85">
        <f>'SO.01 -04 - Vytápění'!J38</f>
        <v>0</v>
      </c>
      <c r="AZ104" s="85">
        <f>'SO.01 -04 - Vytápění'!F35</f>
        <v>0</v>
      </c>
      <c r="BA104" s="85">
        <f>'SO.01 -04 - Vytápění'!F36</f>
        <v>0</v>
      </c>
      <c r="BB104" s="85">
        <f>'SO.01 -04 - Vytápění'!F37</f>
        <v>0</v>
      </c>
      <c r="BC104" s="85">
        <f>'SO.01 -04 - Vytápění'!F38</f>
        <v>0</v>
      </c>
      <c r="BD104" s="87">
        <f>'SO.01 -04 - Vytápění'!F39</f>
        <v>0</v>
      </c>
      <c r="BT104" s="25" t="s">
        <v>85</v>
      </c>
      <c r="BV104" s="25" t="s">
        <v>78</v>
      </c>
      <c r="BW104" s="25" t="s">
        <v>113</v>
      </c>
      <c r="BX104" s="25" t="s">
        <v>84</v>
      </c>
      <c r="CL104" s="25" t="s">
        <v>1</v>
      </c>
    </row>
    <row r="105" spans="1:91" s="3" customFormat="1" ht="23.25" customHeight="1">
      <c r="A105" s="88" t="s">
        <v>90</v>
      </c>
      <c r="B105" s="48"/>
      <c r="C105" s="9"/>
      <c r="D105" s="9"/>
      <c r="E105" s="211" t="s">
        <v>114</v>
      </c>
      <c r="F105" s="211"/>
      <c r="G105" s="211"/>
      <c r="H105" s="211"/>
      <c r="I105" s="211"/>
      <c r="J105" s="9"/>
      <c r="K105" s="211" t="s">
        <v>115</v>
      </c>
      <c r="L105" s="211"/>
      <c r="M105" s="211"/>
      <c r="N105" s="211"/>
      <c r="O105" s="211"/>
      <c r="P105" s="211"/>
      <c r="Q105" s="211"/>
      <c r="R105" s="211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11"/>
      <c r="AG105" s="217">
        <f>'SO.01 -05 - Stavební úpra...'!J32</f>
        <v>0</v>
      </c>
      <c r="AH105" s="218"/>
      <c r="AI105" s="218"/>
      <c r="AJ105" s="218"/>
      <c r="AK105" s="218"/>
      <c r="AL105" s="218"/>
      <c r="AM105" s="218"/>
      <c r="AN105" s="217">
        <f t="shared" si="0"/>
        <v>0</v>
      </c>
      <c r="AO105" s="218"/>
      <c r="AP105" s="218"/>
      <c r="AQ105" s="83" t="s">
        <v>88</v>
      </c>
      <c r="AR105" s="48"/>
      <c r="AS105" s="84">
        <v>0</v>
      </c>
      <c r="AT105" s="85">
        <f t="shared" si="1"/>
        <v>0</v>
      </c>
      <c r="AU105" s="86">
        <f>'SO.01 -05 - Stavební úpra...'!P146</f>
        <v>0</v>
      </c>
      <c r="AV105" s="85">
        <f>'SO.01 -05 - Stavební úpra...'!J35</f>
        <v>0</v>
      </c>
      <c r="AW105" s="85">
        <f>'SO.01 -05 - Stavební úpra...'!J36</f>
        <v>0</v>
      </c>
      <c r="AX105" s="85">
        <f>'SO.01 -05 - Stavební úpra...'!J37</f>
        <v>0</v>
      </c>
      <c r="AY105" s="85">
        <f>'SO.01 -05 - Stavební úpra...'!J38</f>
        <v>0</v>
      </c>
      <c r="AZ105" s="85">
        <f>'SO.01 -05 - Stavební úpra...'!F35</f>
        <v>0</v>
      </c>
      <c r="BA105" s="85">
        <f>'SO.01 -05 - Stavební úpra...'!F36</f>
        <v>0</v>
      </c>
      <c r="BB105" s="85">
        <f>'SO.01 -05 - Stavební úpra...'!F37</f>
        <v>0</v>
      </c>
      <c r="BC105" s="85">
        <f>'SO.01 -05 - Stavební úpra...'!F38</f>
        <v>0</v>
      </c>
      <c r="BD105" s="87">
        <f>'SO.01 -05 - Stavební úpra...'!F39</f>
        <v>0</v>
      </c>
      <c r="BT105" s="25" t="s">
        <v>85</v>
      </c>
      <c r="BV105" s="25" t="s">
        <v>78</v>
      </c>
      <c r="BW105" s="25" t="s">
        <v>116</v>
      </c>
      <c r="BX105" s="25" t="s">
        <v>84</v>
      </c>
      <c r="CL105" s="25" t="s">
        <v>1</v>
      </c>
    </row>
    <row r="106" spans="1:91" s="3" customFormat="1" ht="23.25" customHeight="1">
      <c r="A106" s="88" t="s">
        <v>90</v>
      </c>
      <c r="B106" s="48"/>
      <c r="C106" s="9"/>
      <c r="D106" s="9"/>
      <c r="E106" s="211" t="s">
        <v>117</v>
      </c>
      <c r="F106" s="211"/>
      <c r="G106" s="211"/>
      <c r="H106" s="211"/>
      <c r="I106" s="211"/>
      <c r="J106" s="9"/>
      <c r="K106" s="211" t="s">
        <v>118</v>
      </c>
      <c r="L106" s="211"/>
      <c r="M106" s="211"/>
      <c r="N106" s="211"/>
      <c r="O106" s="211"/>
      <c r="P106" s="211"/>
      <c r="Q106" s="211"/>
      <c r="R106" s="211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11"/>
      <c r="AG106" s="217">
        <f>'SO.01 -06 - Vnitřní kanal...'!J32</f>
        <v>0</v>
      </c>
      <c r="AH106" s="218"/>
      <c r="AI106" s="218"/>
      <c r="AJ106" s="218"/>
      <c r="AK106" s="218"/>
      <c r="AL106" s="218"/>
      <c r="AM106" s="218"/>
      <c r="AN106" s="217">
        <f t="shared" si="0"/>
        <v>0</v>
      </c>
      <c r="AO106" s="218"/>
      <c r="AP106" s="218"/>
      <c r="AQ106" s="83" t="s">
        <v>88</v>
      </c>
      <c r="AR106" s="48"/>
      <c r="AS106" s="84">
        <v>0</v>
      </c>
      <c r="AT106" s="85">
        <f t="shared" si="1"/>
        <v>0</v>
      </c>
      <c r="AU106" s="86">
        <f>'SO.01 -06 - Vnitřní kanal...'!P130</f>
        <v>0</v>
      </c>
      <c r="AV106" s="85">
        <f>'SO.01 -06 - Vnitřní kanal...'!J35</f>
        <v>0</v>
      </c>
      <c r="AW106" s="85">
        <f>'SO.01 -06 - Vnitřní kanal...'!J36</f>
        <v>0</v>
      </c>
      <c r="AX106" s="85">
        <f>'SO.01 -06 - Vnitřní kanal...'!J37</f>
        <v>0</v>
      </c>
      <c r="AY106" s="85">
        <f>'SO.01 -06 - Vnitřní kanal...'!J38</f>
        <v>0</v>
      </c>
      <c r="AZ106" s="85">
        <f>'SO.01 -06 - Vnitřní kanal...'!F35</f>
        <v>0</v>
      </c>
      <c r="BA106" s="85">
        <f>'SO.01 -06 - Vnitřní kanal...'!F36</f>
        <v>0</v>
      </c>
      <c r="BB106" s="85">
        <f>'SO.01 -06 - Vnitřní kanal...'!F37</f>
        <v>0</v>
      </c>
      <c r="BC106" s="85">
        <f>'SO.01 -06 - Vnitřní kanal...'!F38</f>
        <v>0</v>
      </c>
      <c r="BD106" s="87">
        <f>'SO.01 -06 - Vnitřní kanal...'!F39</f>
        <v>0</v>
      </c>
      <c r="BT106" s="25" t="s">
        <v>85</v>
      </c>
      <c r="BV106" s="25" t="s">
        <v>78</v>
      </c>
      <c r="BW106" s="25" t="s">
        <v>119</v>
      </c>
      <c r="BX106" s="25" t="s">
        <v>84</v>
      </c>
      <c r="CL106" s="25" t="s">
        <v>1</v>
      </c>
    </row>
    <row r="107" spans="1:91" s="3" customFormat="1" ht="23.25" customHeight="1">
      <c r="A107" s="88" t="s">
        <v>90</v>
      </c>
      <c r="B107" s="48"/>
      <c r="C107" s="9"/>
      <c r="D107" s="9"/>
      <c r="E107" s="211" t="s">
        <v>120</v>
      </c>
      <c r="F107" s="211"/>
      <c r="G107" s="211"/>
      <c r="H107" s="211"/>
      <c r="I107" s="211"/>
      <c r="J107" s="9"/>
      <c r="K107" s="211" t="s">
        <v>121</v>
      </c>
      <c r="L107" s="211"/>
      <c r="M107" s="211"/>
      <c r="N107" s="211"/>
      <c r="O107" s="211"/>
      <c r="P107" s="211"/>
      <c r="Q107" s="211"/>
      <c r="R107" s="211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11"/>
      <c r="AG107" s="217">
        <f>'SO.01 -07 - VRN'!J32</f>
        <v>0</v>
      </c>
      <c r="AH107" s="218"/>
      <c r="AI107" s="218"/>
      <c r="AJ107" s="218"/>
      <c r="AK107" s="218"/>
      <c r="AL107" s="218"/>
      <c r="AM107" s="218"/>
      <c r="AN107" s="217">
        <f t="shared" si="0"/>
        <v>0</v>
      </c>
      <c r="AO107" s="218"/>
      <c r="AP107" s="218"/>
      <c r="AQ107" s="83" t="s">
        <v>88</v>
      </c>
      <c r="AR107" s="48"/>
      <c r="AS107" s="84">
        <v>0</v>
      </c>
      <c r="AT107" s="85">
        <f t="shared" si="1"/>
        <v>0</v>
      </c>
      <c r="AU107" s="86">
        <f>'SO.01 -07 - VRN'!P128</f>
        <v>0</v>
      </c>
      <c r="AV107" s="85">
        <f>'SO.01 -07 - VRN'!J35</f>
        <v>0</v>
      </c>
      <c r="AW107" s="85">
        <f>'SO.01 -07 - VRN'!J36</f>
        <v>0</v>
      </c>
      <c r="AX107" s="85">
        <f>'SO.01 -07 - VRN'!J37</f>
        <v>0</v>
      </c>
      <c r="AY107" s="85">
        <f>'SO.01 -07 - VRN'!J38</f>
        <v>0</v>
      </c>
      <c r="AZ107" s="85">
        <f>'SO.01 -07 - VRN'!F35</f>
        <v>0</v>
      </c>
      <c r="BA107" s="85">
        <f>'SO.01 -07 - VRN'!F36</f>
        <v>0</v>
      </c>
      <c r="BB107" s="85">
        <f>'SO.01 -07 - VRN'!F37</f>
        <v>0</v>
      </c>
      <c r="BC107" s="85">
        <f>'SO.01 -07 - VRN'!F38</f>
        <v>0</v>
      </c>
      <c r="BD107" s="87">
        <f>'SO.01 -07 - VRN'!F39</f>
        <v>0</v>
      </c>
      <c r="BT107" s="25" t="s">
        <v>85</v>
      </c>
      <c r="BV107" s="25" t="s">
        <v>78</v>
      </c>
      <c r="BW107" s="25" t="s">
        <v>122</v>
      </c>
      <c r="BX107" s="25" t="s">
        <v>84</v>
      </c>
      <c r="CL107" s="25" t="s">
        <v>1</v>
      </c>
    </row>
    <row r="108" spans="1:91" s="6" customFormat="1" ht="16.5" customHeight="1">
      <c r="B108" s="74"/>
      <c r="C108" s="75"/>
      <c r="D108" s="210" t="s">
        <v>123</v>
      </c>
      <c r="E108" s="210"/>
      <c r="F108" s="210"/>
      <c r="G108" s="210"/>
      <c r="H108" s="210"/>
      <c r="I108" s="76"/>
      <c r="J108" s="210" t="s">
        <v>124</v>
      </c>
      <c r="K108" s="210"/>
      <c r="L108" s="210"/>
      <c r="M108" s="210"/>
      <c r="N108" s="210"/>
      <c r="O108" s="210"/>
      <c r="P108" s="210"/>
      <c r="Q108" s="210"/>
      <c r="R108" s="210"/>
      <c r="S108" s="210"/>
      <c r="T108" s="210"/>
      <c r="U108" s="21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4">
        <f>ROUND(AG109,2)</f>
        <v>0</v>
      </c>
      <c r="AH108" s="215"/>
      <c r="AI108" s="215"/>
      <c r="AJ108" s="215"/>
      <c r="AK108" s="215"/>
      <c r="AL108" s="215"/>
      <c r="AM108" s="215"/>
      <c r="AN108" s="216">
        <f t="shared" si="0"/>
        <v>0</v>
      </c>
      <c r="AO108" s="215"/>
      <c r="AP108" s="215"/>
      <c r="AQ108" s="77" t="s">
        <v>82</v>
      </c>
      <c r="AR108" s="74"/>
      <c r="AS108" s="78">
        <f>ROUND(AS109,2)</f>
        <v>0</v>
      </c>
      <c r="AT108" s="79">
        <f t="shared" si="1"/>
        <v>0</v>
      </c>
      <c r="AU108" s="80">
        <f>ROUND(AU109,5)</f>
        <v>0</v>
      </c>
      <c r="AV108" s="79">
        <f>ROUND(AZ108*L29,2)</f>
        <v>0</v>
      </c>
      <c r="AW108" s="79">
        <f>ROUND(BA108*L30,2)</f>
        <v>0</v>
      </c>
      <c r="AX108" s="79">
        <f>ROUND(BB108*L29,2)</f>
        <v>0</v>
      </c>
      <c r="AY108" s="79">
        <f>ROUND(BC108*L30,2)</f>
        <v>0</v>
      </c>
      <c r="AZ108" s="79">
        <f>ROUND(AZ109,2)</f>
        <v>0</v>
      </c>
      <c r="BA108" s="79">
        <f>ROUND(BA109,2)</f>
        <v>0</v>
      </c>
      <c r="BB108" s="79">
        <f>ROUND(BB109,2)</f>
        <v>0</v>
      </c>
      <c r="BC108" s="79">
        <f>ROUND(BC109,2)</f>
        <v>0</v>
      </c>
      <c r="BD108" s="81">
        <f>ROUND(BD109,2)</f>
        <v>0</v>
      </c>
      <c r="BS108" s="82" t="s">
        <v>75</v>
      </c>
      <c r="BT108" s="82" t="s">
        <v>83</v>
      </c>
      <c r="BU108" s="82" t="s">
        <v>77</v>
      </c>
      <c r="BV108" s="82" t="s">
        <v>78</v>
      </c>
      <c r="BW108" s="82" t="s">
        <v>125</v>
      </c>
      <c r="BX108" s="82" t="s">
        <v>4</v>
      </c>
      <c r="CL108" s="82" t="s">
        <v>1</v>
      </c>
      <c r="CM108" s="82" t="s">
        <v>85</v>
      </c>
    </row>
    <row r="109" spans="1:91" s="3" customFormat="1" ht="23.25" customHeight="1">
      <c r="A109" s="88" t="s">
        <v>90</v>
      </c>
      <c r="B109" s="48"/>
      <c r="C109" s="9"/>
      <c r="D109" s="9"/>
      <c r="E109" s="211" t="s">
        <v>126</v>
      </c>
      <c r="F109" s="211"/>
      <c r="G109" s="211"/>
      <c r="H109" s="211"/>
      <c r="I109" s="211"/>
      <c r="J109" s="9"/>
      <c r="K109" s="211" t="s">
        <v>127</v>
      </c>
      <c r="L109" s="211"/>
      <c r="M109" s="211"/>
      <c r="N109" s="211"/>
      <c r="O109" s="211"/>
      <c r="P109" s="211"/>
      <c r="Q109" s="211"/>
      <c r="R109" s="211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11"/>
      <c r="AG109" s="217">
        <f>'SO.02 -01 - Osobní výtah'!J32</f>
        <v>0</v>
      </c>
      <c r="AH109" s="218"/>
      <c r="AI109" s="218"/>
      <c r="AJ109" s="218"/>
      <c r="AK109" s="218"/>
      <c r="AL109" s="218"/>
      <c r="AM109" s="218"/>
      <c r="AN109" s="217">
        <f t="shared" si="0"/>
        <v>0</v>
      </c>
      <c r="AO109" s="218"/>
      <c r="AP109" s="218"/>
      <c r="AQ109" s="83" t="s">
        <v>88</v>
      </c>
      <c r="AR109" s="48"/>
      <c r="AS109" s="84">
        <v>0</v>
      </c>
      <c r="AT109" s="85">
        <f t="shared" si="1"/>
        <v>0</v>
      </c>
      <c r="AU109" s="86">
        <f>'SO.02 -01 - Osobní výtah'!P120</f>
        <v>0</v>
      </c>
      <c r="AV109" s="85">
        <f>'SO.02 -01 - Osobní výtah'!J35</f>
        <v>0</v>
      </c>
      <c r="AW109" s="85">
        <f>'SO.02 -01 - Osobní výtah'!J36</f>
        <v>0</v>
      </c>
      <c r="AX109" s="85">
        <f>'SO.02 -01 - Osobní výtah'!J37</f>
        <v>0</v>
      </c>
      <c r="AY109" s="85">
        <f>'SO.02 -01 - Osobní výtah'!J38</f>
        <v>0</v>
      </c>
      <c r="AZ109" s="85">
        <f>'SO.02 -01 - Osobní výtah'!F35</f>
        <v>0</v>
      </c>
      <c r="BA109" s="85">
        <f>'SO.02 -01 - Osobní výtah'!F36</f>
        <v>0</v>
      </c>
      <c r="BB109" s="85">
        <f>'SO.02 -01 - Osobní výtah'!F37</f>
        <v>0</v>
      </c>
      <c r="BC109" s="85">
        <f>'SO.02 -01 - Osobní výtah'!F38</f>
        <v>0</v>
      </c>
      <c r="BD109" s="87">
        <f>'SO.02 -01 - Osobní výtah'!F39</f>
        <v>0</v>
      </c>
      <c r="BT109" s="25" t="s">
        <v>85</v>
      </c>
      <c r="BV109" s="25" t="s">
        <v>78</v>
      </c>
      <c r="BW109" s="25" t="s">
        <v>128</v>
      </c>
      <c r="BX109" s="25" t="s">
        <v>125</v>
      </c>
      <c r="CL109" s="25" t="s">
        <v>1</v>
      </c>
    </row>
    <row r="110" spans="1:91" s="6" customFormat="1" ht="24.75" customHeight="1">
      <c r="B110" s="74"/>
      <c r="C110" s="75"/>
      <c r="D110" s="210" t="s">
        <v>129</v>
      </c>
      <c r="E110" s="210"/>
      <c r="F110" s="210"/>
      <c r="G110" s="210"/>
      <c r="H110" s="210"/>
      <c r="I110" s="76"/>
      <c r="J110" s="210" t="s">
        <v>130</v>
      </c>
      <c r="K110" s="210"/>
      <c r="L110" s="210"/>
      <c r="M110" s="210"/>
      <c r="N110" s="210"/>
      <c r="O110" s="210"/>
      <c r="P110" s="210"/>
      <c r="Q110" s="210"/>
      <c r="R110" s="210"/>
      <c r="S110" s="210"/>
      <c r="T110" s="210"/>
      <c r="U110" s="210"/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4">
        <f>ROUND(SUM(AG111:AG114),2)</f>
        <v>0</v>
      </c>
      <c r="AH110" s="215"/>
      <c r="AI110" s="215"/>
      <c r="AJ110" s="215"/>
      <c r="AK110" s="215"/>
      <c r="AL110" s="215"/>
      <c r="AM110" s="215"/>
      <c r="AN110" s="216">
        <f t="shared" si="0"/>
        <v>0</v>
      </c>
      <c r="AO110" s="215"/>
      <c r="AP110" s="215"/>
      <c r="AQ110" s="77" t="s">
        <v>82</v>
      </c>
      <c r="AR110" s="74"/>
      <c r="AS110" s="78">
        <f>ROUND(SUM(AS111:AS114),2)</f>
        <v>0</v>
      </c>
      <c r="AT110" s="79">
        <f t="shared" si="1"/>
        <v>0</v>
      </c>
      <c r="AU110" s="80">
        <f>ROUND(SUM(AU111:AU114),5)</f>
        <v>0</v>
      </c>
      <c r="AV110" s="79">
        <f>ROUND(AZ110*L29,2)</f>
        <v>0</v>
      </c>
      <c r="AW110" s="79">
        <f>ROUND(BA110*L30,2)</f>
        <v>0</v>
      </c>
      <c r="AX110" s="79">
        <f>ROUND(BB110*L29,2)</f>
        <v>0</v>
      </c>
      <c r="AY110" s="79">
        <f>ROUND(BC110*L30,2)</f>
        <v>0</v>
      </c>
      <c r="AZ110" s="79">
        <f>ROUND(SUM(AZ111:AZ114),2)</f>
        <v>0</v>
      </c>
      <c r="BA110" s="79">
        <f>ROUND(SUM(BA111:BA114),2)</f>
        <v>0</v>
      </c>
      <c r="BB110" s="79">
        <f>ROUND(SUM(BB111:BB114),2)</f>
        <v>0</v>
      </c>
      <c r="BC110" s="79">
        <f>ROUND(SUM(BC111:BC114),2)</f>
        <v>0</v>
      </c>
      <c r="BD110" s="81">
        <f>ROUND(SUM(BD111:BD114),2)</f>
        <v>0</v>
      </c>
      <c r="BS110" s="82" t="s">
        <v>75</v>
      </c>
      <c r="BT110" s="82" t="s">
        <v>83</v>
      </c>
      <c r="BU110" s="82" t="s">
        <v>77</v>
      </c>
      <c r="BV110" s="82" t="s">
        <v>78</v>
      </c>
      <c r="BW110" s="82" t="s">
        <v>131</v>
      </c>
      <c r="BX110" s="82" t="s">
        <v>4</v>
      </c>
      <c r="CL110" s="82" t="s">
        <v>1</v>
      </c>
      <c r="CM110" s="82" t="s">
        <v>85</v>
      </c>
    </row>
    <row r="111" spans="1:91" s="3" customFormat="1" ht="23.25" customHeight="1">
      <c r="A111" s="88" t="s">
        <v>90</v>
      </c>
      <c r="B111" s="48"/>
      <c r="C111" s="9"/>
      <c r="D111" s="9"/>
      <c r="E111" s="211" t="s">
        <v>132</v>
      </c>
      <c r="F111" s="211"/>
      <c r="G111" s="211"/>
      <c r="H111" s="211"/>
      <c r="I111" s="211"/>
      <c r="J111" s="9"/>
      <c r="K111" s="211" t="s">
        <v>133</v>
      </c>
      <c r="L111" s="211"/>
      <c r="M111" s="211"/>
      <c r="N111" s="211"/>
      <c r="O111" s="211"/>
      <c r="P111" s="211"/>
      <c r="Q111" s="211"/>
      <c r="R111" s="211"/>
      <c r="S111" s="211"/>
      <c r="T111" s="211"/>
      <c r="U111" s="21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/>
      <c r="AF111" s="211"/>
      <c r="AG111" s="217">
        <f>'SO.03 -01 - Elektroinstalace'!J32</f>
        <v>0</v>
      </c>
      <c r="AH111" s="218"/>
      <c r="AI111" s="218"/>
      <c r="AJ111" s="218"/>
      <c r="AK111" s="218"/>
      <c r="AL111" s="218"/>
      <c r="AM111" s="218"/>
      <c r="AN111" s="217">
        <f t="shared" si="0"/>
        <v>0</v>
      </c>
      <c r="AO111" s="218"/>
      <c r="AP111" s="218"/>
      <c r="AQ111" s="83" t="s">
        <v>88</v>
      </c>
      <c r="AR111" s="48"/>
      <c r="AS111" s="84">
        <v>0</v>
      </c>
      <c r="AT111" s="85">
        <f t="shared" si="1"/>
        <v>0</v>
      </c>
      <c r="AU111" s="86">
        <f>'SO.03 -01 - Elektroinstalace'!P123</f>
        <v>0</v>
      </c>
      <c r="AV111" s="85">
        <f>'SO.03 -01 - Elektroinstalace'!J35</f>
        <v>0</v>
      </c>
      <c r="AW111" s="85">
        <f>'SO.03 -01 - Elektroinstalace'!J36</f>
        <v>0</v>
      </c>
      <c r="AX111" s="85">
        <f>'SO.03 -01 - Elektroinstalace'!J37</f>
        <v>0</v>
      </c>
      <c r="AY111" s="85">
        <f>'SO.03 -01 - Elektroinstalace'!J38</f>
        <v>0</v>
      </c>
      <c r="AZ111" s="85">
        <f>'SO.03 -01 - Elektroinstalace'!F35</f>
        <v>0</v>
      </c>
      <c r="BA111" s="85">
        <f>'SO.03 -01 - Elektroinstalace'!F36</f>
        <v>0</v>
      </c>
      <c r="BB111" s="85">
        <f>'SO.03 -01 - Elektroinstalace'!F37</f>
        <v>0</v>
      </c>
      <c r="BC111" s="85">
        <f>'SO.03 -01 - Elektroinstalace'!F38</f>
        <v>0</v>
      </c>
      <c r="BD111" s="87">
        <f>'SO.03 -01 - Elektroinstalace'!F39</f>
        <v>0</v>
      </c>
      <c r="BT111" s="25" t="s">
        <v>85</v>
      </c>
      <c r="BV111" s="25" t="s">
        <v>78</v>
      </c>
      <c r="BW111" s="25" t="s">
        <v>134</v>
      </c>
      <c r="BX111" s="25" t="s">
        <v>131</v>
      </c>
      <c r="CL111" s="25" t="s">
        <v>1</v>
      </c>
    </row>
    <row r="112" spans="1:91" s="3" customFormat="1" ht="23.25" customHeight="1">
      <c r="A112" s="88" t="s">
        <v>90</v>
      </c>
      <c r="B112" s="48"/>
      <c r="C112" s="9"/>
      <c r="D112" s="9"/>
      <c r="E112" s="211" t="s">
        <v>135</v>
      </c>
      <c r="F112" s="211"/>
      <c r="G112" s="211"/>
      <c r="H112" s="211"/>
      <c r="I112" s="211"/>
      <c r="J112" s="9"/>
      <c r="K112" s="211" t="s">
        <v>136</v>
      </c>
      <c r="L112" s="211"/>
      <c r="M112" s="211"/>
      <c r="N112" s="211"/>
      <c r="O112" s="211"/>
      <c r="P112" s="211"/>
      <c r="Q112" s="211"/>
      <c r="R112" s="211"/>
      <c r="S112" s="211"/>
      <c r="T112" s="211"/>
      <c r="U112" s="21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/>
      <c r="AF112" s="211"/>
      <c r="AG112" s="217">
        <f>'SO.03 -02 - Vytápění tříd...'!J32</f>
        <v>0</v>
      </c>
      <c r="AH112" s="218"/>
      <c r="AI112" s="218"/>
      <c r="AJ112" s="218"/>
      <c r="AK112" s="218"/>
      <c r="AL112" s="218"/>
      <c r="AM112" s="218"/>
      <c r="AN112" s="217">
        <f t="shared" si="0"/>
        <v>0</v>
      </c>
      <c r="AO112" s="218"/>
      <c r="AP112" s="218"/>
      <c r="AQ112" s="83" t="s">
        <v>88</v>
      </c>
      <c r="AR112" s="48"/>
      <c r="AS112" s="84">
        <v>0</v>
      </c>
      <c r="AT112" s="85">
        <f t="shared" si="1"/>
        <v>0</v>
      </c>
      <c r="AU112" s="86">
        <f>'SO.03 -02 - Vytápění tříd...'!P125</f>
        <v>0</v>
      </c>
      <c r="AV112" s="85">
        <f>'SO.03 -02 - Vytápění tříd...'!J35</f>
        <v>0</v>
      </c>
      <c r="AW112" s="85">
        <f>'SO.03 -02 - Vytápění tříd...'!J36</f>
        <v>0</v>
      </c>
      <c r="AX112" s="85">
        <f>'SO.03 -02 - Vytápění tříd...'!J37</f>
        <v>0</v>
      </c>
      <c r="AY112" s="85">
        <f>'SO.03 -02 - Vytápění tříd...'!J38</f>
        <v>0</v>
      </c>
      <c r="AZ112" s="85">
        <f>'SO.03 -02 - Vytápění tříd...'!F35</f>
        <v>0</v>
      </c>
      <c r="BA112" s="85">
        <f>'SO.03 -02 - Vytápění tříd...'!F36</f>
        <v>0</v>
      </c>
      <c r="BB112" s="85">
        <f>'SO.03 -02 - Vytápění tříd...'!F37</f>
        <v>0</v>
      </c>
      <c r="BC112" s="85">
        <f>'SO.03 -02 - Vytápění tříd...'!F38</f>
        <v>0</v>
      </c>
      <c r="BD112" s="87">
        <f>'SO.03 -02 - Vytápění tříd...'!F39</f>
        <v>0</v>
      </c>
      <c r="BT112" s="25" t="s">
        <v>85</v>
      </c>
      <c r="BV112" s="25" t="s">
        <v>78</v>
      </c>
      <c r="BW112" s="25" t="s">
        <v>137</v>
      </c>
      <c r="BX112" s="25" t="s">
        <v>131</v>
      </c>
      <c r="CL112" s="25" t="s">
        <v>1</v>
      </c>
    </row>
    <row r="113" spans="1:91" s="3" customFormat="1" ht="23.25" customHeight="1">
      <c r="A113" s="88" t="s">
        <v>90</v>
      </c>
      <c r="B113" s="48"/>
      <c r="C113" s="9"/>
      <c r="D113" s="9"/>
      <c r="E113" s="211" t="s">
        <v>138</v>
      </c>
      <c r="F113" s="211"/>
      <c r="G113" s="211"/>
      <c r="H113" s="211"/>
      <c r="I113" s="211"/>
      <c r="J113" s="9"/>
      <c r="K113" s="211" t="s">
        <v>139</v>
      </c>
      <c r="L113" s="211"/>
      <c r="M113" s="211"/>
      <c r="N113" s="211"/>
      <c r="O113" s="211"/>
      <c r="P113" s="211"/>
      <c r="Q113" s="211"/>
      <c r="R113" s="211"/>
      <c r="S113" s="211"/>
      <c r="T113" s="211"/>
      <c r="U113" s="21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/>
      <c r="AF113" s="211"/>
      <c r="AG113" s="217">
        <f>'SO.03 -03 - Stavební úpra...'!J32</f>
        <v>0</v>
      </c>
      <c r="AH113" s="218"/>
      <c r="AI113" s="218"/>
      <c r="AJ113" s="218"/>
      <c r="AK113" s="218"/>
      <c r="AL113" s="218"/>
      <c r="AM113" s="218"/>
      <c r="AN113" s="217">
        <f t="shared" si="0"/>
        <v>0</v>
      </c>
      <c r="AO113" s="218"/>
      <c r="AP113" s="218"/>
      <c r="AQ113" s="83" t="s">
        <v>88</v>
      </c>
      <c r="AR113" s="48"/>
      <c r="AS113" s="84">
        <v>0</v>
      </c>
      <c r="AT113" s="85">
        <f t="shared" si="1"/>
        <v>0</v>
      </c>
      <c r="AU113" s="86">
        <f>'SO.03 -03 - Stavební úpra...'!P132</f>
        <v>0</v>
      </c>
      <c r="AV113" s="85">
        <f>'SO.03 -03 - Stavební úpra...'!J35</f>
        <v>0</v>
      </c>
      <c r="AW113" s="85">
        <f>'SO.03 -03 - Stavební úpra...'!J36</f>
        <v>0</v>
      </c>
      <c r="AX113" s="85">
        <f>'SO.03 -03 - Stavební úpra...'!J37</f>
        <v>0</v>
      </c>
      <c r="AY113" s="85">
        <f>'SO.03 -03 - Stavební úpra...'!J38</f>
        <v>0</v>
      </c>
      <c r="AZ113" s="85">
        <f>'SO.03 -03 - Stavební úpra...'!F35</f>
        <v>0</v>
      </c>
      <c r="BA113" s="85">
        <f>'SO.03 -03 - Stavební úpra...'!F36</f>
        <v>0</v>
      </c>
      <c r="BB113" s="85">
        <f>'SO.03 -03 - Stavební úpra...'!F37</f>
        <v>0</v>
      </c>
      <c r="BC113" s="85">
        <f>'SO.03 -03 - Stavební úpra...'!F38</f>
        <v>0</v>
      </c>
      <c r="BD113" s="87">
        <f>'SO.03 -03 - Stavební úpra...'!F39</f>
        <v>0</v>
      </c>
      <c r="BT113" s="25" t="s">
        <v>85</v>
      </c>
      <c r="BV113" s="25" t="s">
        <v>78</v>
      </c>
      <c r="BW113" s="25" t="s">
        <v>140</v>
      </c>
      <c r="BX113" s="25" t="s">
        <v>131</v>
      </c>
      <c r="CL113" s="25" t="s">
        <v>1</v>
      </c>
    </row>
    <row r="114" spans="1:91" s="3" customFormat="1" ht="23.25" customHeight="1">
      <c r="A114" s="88" t="s">
        <v>90</v>
      </c>
      <c r="B114" s="48"/>
      <c r="C114" s="9"/>
      <c r="D114" s="9"/>
      <c r="E114" s="211" t="s">
        <v>141</v>
      </c>
      <c r="F114" s="211"/>
      <c r="G114" s="211"/>
      <c r="H114" s="211"/>
      <c r="I114" s="211"/>
      <c r="J114" s="9"/>
      <c r="K114" s="211" t="s">
        <v>142</v>
      </c>
      <c r="L114" s="211"/>
      <c r="M114" s="211"/>
      <c r="N114" s="211"/>
      <c r="O114" s="211"/>
      <c r="P114" s="211"/>
      <c r="Q114" s="211"/>
      <c r="R114" s="211"/>
      <c r="S114" s="211"/>
      <c r="T114" s="211"/>
      <c r="U114" s="21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/>
      <c r="AF114" s="211"/>
      <c r="AG114" s="217">
        <f>'SO.03 -04 - Slaboproud + ...'!J32</f>
        <v>0</v>
      </c>
      <c r="AH114" s="218"/>
      <c r="AI114" s="218"/>
      <c r="AJ114" s="218"/>
      <c r="AK114" s="218"/>
      <c r="AL114" s="218"/>
      <c r="AM114" s="218"/>
      <c r="AN114" s="217">
        <f t="shared" si="0"/>
        <v>0</v>
      </c>
      <c r="AO114" s="218"/>
      <c r="AP114" s="218"/>
      <c r="AQ114" s="83" t="s">
        <v>88</v>
      </c>
      <c r="AR114" s="48"/>
      <c r="AS114" s="84">
        <v>0</v>
      </c>
      <c r="AT114" s="85">
        <f t="shared" si="1"/>
        <v>0</v>
      </c>
      <c r="AU114" s="86">
        <f>'SO.03 -04 - Slaboproud + ...'!P127</f>
        <v>0</v>
      </c>
      <c r="AV114" s="85">
        <f>'SO.03 -04 - Slaboproud + ...'!J35</f>
        <v>0</v>
      </c>
      <c r="AW114" s="85">
        <f>'SO.03 -04 - Slaboproud + ...'!J36</f>
        <v>0</v>
      </c>
      <c r="AX114" s="85">
        <f>'SO.03 -04 - Slaboproud + ...'!J37</f>
        <v>0</v>
      </c>
      <c r="AY114" s="85">
        <f>'SO.03 -04 - Slaboproud + ...'!J38</f>
        <v>0</v>
      </c>
      <c r="AZ114" s="85">
        <f>'SO.03 -04 - Slaboproud + ...'!F35</f>
        <v>0</v>
      </c>
      <c r="BA114" s="85">
        <f>'SO.03 -04 - Slaboproud + ...'!F36</f>
        <v>0</v>
      </c>
      <c r="BB114" s="85">
        <f>'SO.03 -04 - Slaboproud + ...'!F37</f>
        <v>0</v>
      </c>
      <c r="BC114" s="85">
        <f>'SO.03 -04 - Slaboproud + ...'!F38</f>
        <v>0</v>
      </c>
      <c r="BD114" s="87">
        <f>'SO.03 -04 - Slaboproud + ...'!F39</f>
        <v>0</v>
      </c>
      <c r="BT114" s="25" t="s">
        <v>85</v>
      </c>
      <c r="BV114" s="25" t="s">
        <v>78</v>
      </c>
      <c r="BW114" s="25" t="s">
        <v>143</v>
      </c>
      <c r="BX114" s="25" t="s">
        <v>131</v>
      </c>
      <c r="CL114" s="25" t="s">
        <v>1</v>
      </c>
    </row>
    <row r="115" spans="1:91" s="6" customFormat="1" ht="16.5" customHeight="1">
      <c r="B115" s="74"/>
      <c r="C115" s="75"/>
      <c r="D115" s="210" t="s">
        <v>144</v>
      </c>
      <c r="E115" s="210"/>
      <c r="F115" s="210"/>
      <c r="G115" s="210"/>
      <c r="H115" s="210"/>
      <c r="I115" s="76"/>
      <c r="J115" s="210" t="s">
        <v>145</v>
      </c>
      <c r="K115" s="210"/>
      <c r="L115" s="210"/>
      <c r="M115" s="210"/>
      <c r="N115" s="210"/>
      <c r="O115" s="210"/>
      <c r="P115" s="210"/>
      <c r="Q115" s="210"/>
      <c r="R115" s="210"/>
      <c r="S115" s="210"/>
      <c r="T115" s="210"/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4">
        <f>ROUND(AG116,2)</f>
        <v>0</v>
      </c>
      <c r="AH115" s="215"/>
      <c r="AI115" s="215"/>
      <c r="AJ115" s="215"/>
      <c r="AK115" s="215"/>
      <c r="AL115" s="215"/>
      <c r="AM115" s="215"/>
      <c r="AN115" s="216">
        <f t="shared" si="0"/>
        <v>0</v>
      </c>
      <c r="AO115" s="215"/>
      <c r="AP115" s="215"/>
      <c r="AQ115" s="77" t="s">
        <v>82</v>
      </c>
      <c r="AR115" s="74"/>
      <c r="AS115" s="78">
        <f>ROUND(AS116,2)</f>
        <v>0</v>
      </c>
      <c r="AT115" s="79">
        <f t="shared" si="1"/>
        <v>0</v>
      </c>
      <c r="AU115" s="80">
        <f>ROUND(AU116,5)</f>
        <v>0</v>
      </c>
      <c r="AV115" s="79">
        <f>ROUND(AZ115*L29,2)</f>
        <v>0</v>
      </c>
      <c r="AW115" s="79">
        <f>ROUND(BA115*L30,2)</f>
        <v>0</v>
      </c>
      <c r="AX115" s="79">
        <f>ROUND(BB115*L29,2)</f>
        <v>0</v>
      </c>
      <c r="AY115" s="79">
        <f>ROUND(BC115*L30,2)</f>
        <v>0</v>
      </c>
      <c r="AZ115" s="79">
        <f>ROUND(AZ116,2)</f>
        <v>0</v>
      </c>
      <c r="BA115" s="79">
        <f>ROUND(BA116,2)</f>
        <v>0</v>
      </c>
      <c r="BB115" s="79">
        <f>ROUND(BB116,2)</f>
        <v>0</v>
      </c>
      <c r="BC115" s="79">
        <f>ROUND(BC116,2)</f>
        <v>0</v>
      </c>
      <c r="BD115" s="81">
        <f>ROUND(BD116,2)</f>
        <v>0</v>
      </c>
      <c r="BS115" s="82" t="s">
        <v>75</v>
      </c>
      <c r="BT115" s="82" t="s">
        <v>83</v>
      </c>
      <c r="BU115" s="82" t="s">
        <v>77</v>
      </c>
      <c r="BV115" s="82" t="s">
        <v>78</v>
      </c>
      <c r="BW115" s="82" t="s">
        <v>146</v>
      </c>
      <c r="BX115" s="82" t="s">
        <v>4</v>
      </c>
      <c r="CL115" s="82" t="s">
        <v>1</v>
      </c>
      <c r="CM115" s="82" t="s">
        <v>85</v>
      </c>
    </row>
    <row r="116" spans="1:91" s="3" customFormat="1" ht="23.25" customHeight="1">
      <c r="A116" s="88" t="s">
        <v>90</v>
      </c>
      <c r="B116" s="48"/>
      <c r="C116" s="9"/>
      <c r="D116" s="9"/>
      <c r="E116" s="211" t="s">
        <v>147</v>
      </c>
      <c r="F116" s="211"/>
      <c r="G116" s="211"/>
      <c r="H116" s="211"/>
      <c r="I116" s="211"/>
      <c r="J116" s="9"/>
      <c r="K116" s="211" t="s">
        <v>148</v>
      </c>
      <c r="L116" s="211"/>
      <c r="M116" s="211"/>
      <c r="N116" s="211"/>
      <c r="O116" s="211"/>
      <c r="P116" s="211"/>
      <c r="Q116" s="211"/>
      <c r="R116" s="211"/>
      <c r="S116" s="211"/>
      <c r="T116" s="211"/>
      <c r="U116" s="21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/>
      <c r="AF116" s="211"/>
      <c r="AG116" s="217">
        <f>'SO.04 -01 - Plynovodní př...'!J32</f>
        <v>0</v>
      </c>
      <c r="AH116" s="218"/>
      <c r="AI116" s="218"/>
      <c r="AJ116" s="218"/>
      <c r="AK116" s="218"/>
      <c r="AL116" s="218"/>
      <c r="AM116" s="218"/>
      <c r="AN116" s="217">
        <f t="shared" si="0"/>
        <v>0</v>
      </c>
      <c r="AO116" s="218"/>
      <c r="AP116" s="218"/>
      <c r="AQ116" s="83" t="s">
        <v>88</v>
      </c>
      <c r="AR116" s="48"/>
      <c r="AS116" s="89">
        <v>0</v>
      </c>
      <c r="AT116" s="90">
        <f t="shared" si="1"/>
        <v>0</v>
      </c>
      <c r="AU116" s="91">
        <f>'SO.04 -01 - Plynovodní př...'!P127</f>
        <v>0</v>
      </c>
      <c r="AV116" s="90">
        <f>'SO.04 -01 - Plynovodní př...'!J35</f>
        <v>0</v>
      </c>
      <c r="AW116" s="90">
        <f>'SO.04 -01 - Plynovodní př...'!J36</f>
        <v>0</v>
      </c>
      <c r="AX116" s="90">
        <f>'SO.04 -01 - Plynovodní př...'!J37</f>
        <v>0</v>
      </c>
      <c r="AY116" s="90">
        <f>'SO.04 -01 - Plynovodní př...'!J38</f>
        <v>0</v>
      </c>
      <c r="AZ116" s="90">
        <f>'SO.04 -01 - Plynovodní př...'!F35</f>
        <v>0</v>
      </c>
      <c r="BA116" s="90">
        <f>'SO.04 -01 - Plynovodní př...'!F36</f>
        <v>0</v>
      </c>
      <c r="BB116" s="90">
        <f>'SO.04 -01 - Plynovodní př...'!F37</f>
        <v>0</v>
      </c>
      <c r="BC116" s="90">
        <f>'SO.04 -01 - Plynovodní př...'!F38</f>
        <v>0</v>
      </c>
      <c r="BD116" s="92">
        <f>'SO.04 -01 - Plynovodní př...'!F39</f>
        <v>0</v>
      </c>
      <c r="BT116" s="25" t="s">
        <v>85</v>
      </c>
      <c r="BV116" s="25" t="s">
        <v>78</v>
      </c>
      <c r="BW116" s="25" t="s">
        <v>149</v>
      </c>
      <c r="BX116" s="25" t="s">
        <v>146</v>
      </c>
      <c r="CL116" s="25" t="s">
        <v>1</v>
      </c>
    </row>
    <row r="117" spans="1:91" s="1" customFormat="1" ht="30" customHeight="1">
      <c r="B117" s="32"/>
      <c r="AR117" s="32"/>
    </row>
    <row r="118" spans="1:91" s="1" customFormat="1" ht="6.95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32"/>
    </row>
  </sheetData>
  <mergeCells count="126">
    <mergeCell ref="K116:AF116"/>
    <mergeCell ref="E116:I116"/>
    <mergeCell ref="K111:AF111"/>
    <mergeCell ref="E111:I111"/>
    <mergeCell ref="E112:I112"/>
    <mergeCell ref="K112:AF112"/>
    <mergeCell ref="K113:AF113"/>
    <mergeCell ref="E113:I113"/>
    <mergeCell ref="K114:AF114"/>
    <mergeCell ref="E114:I114"/>
    <mergeCell ref="J115:AF115"/>
    <mergeCell ref="D115:H115"/>
    <mergeCell ref="AN114:AP114"/>
    <mergeCell ref="AG114:AM114"/>
    <mergeCell ref="AG115:AM115"/>
    <mergeCell ref="AN115:AP115"/>
    <mergeCell ref="AN116:AP116"/>
    <mergeCell ref="AG116:AM116"/>
    <mergeCell ref="E102:I102"/>
    <mergeCell ref="K102:AF102"/>
    <mergeCell ref="E103:I103"/>
    <mergeCell ref="K103:AF103"/>
    <mergeCell ref="E104:I104"/>
    <mergeCell ref="K104:AF104"/>
    <mergeCell ref="K105:AF105"/>
    <mergeCell ref="E105:I105"/>
    <mergeCell ref="E106:I106"/>
    <mergeCell ref="K106:AF106"/>
    <mergeCell ref="E107:I107"/>
    <mergeCell ref="K107:AF107"/>
    <mergeCell ref="J108:AF108"/>
    <mergeCell ref="D108:H108"/>
    <mergeCell ref="E109:I109"/>
    <mergeCell ref="K109:AF109"/>
    <mergeCell ref="D110:H110"/>
    <mergeCell ref="J110:AF110"/>
    <mergeCell ref="AG109:AM109"/>
    <mergeCell ref="AN109:AP109"/>
    <mergeCell ref="AN110:AP110"/>
    <mergeCell ref="AG110:AM110"/>
    <mergeCell ref="AN111:AP111"/>
    <mergeCell ref="AG111:AM111"/>
    <mergeCell ref="AN112:AP112"/>
    <mergeCell ref="AG112:AM112"/>
    <mergeCell ref="AG113:AM113"/>
    <mergeCell ref="AN113:AP113"/>
    <mergeCell ref="AG104:AM104"/>
    <mergeCell ref="AN104:AP104"/>
    <mergeCell ref="AG105:AM105"/>
    <mergeCell ref="AN105:AP105"/>
    <mergeCell ref="AN106:AP106"/>
    <mergeCell ref="AG106:AM106"/>
    <mergeCell ref="AN107:AP107"/>
    <mergeCell ref="AG107:AM107"/>
    <mergeCell ref="AN108:AP108"/>
    <mergeCell ref="AG108:AM108"/>
    <mergeCell ref="AK35:AO35"/>
    <mergeCell ref="X35:AB35"/>
    <mergeCell ref="AR2:BE2"/>
    <mergeCell ref="AG101:AM101"/>
    <mergeCell ref="AN101:AP101"/>
    <mergeCell ref="AN102:AP102"/>
    <mergeCell ref="AG102:AM102"/>
    <mergeCell ref="AN103:AP103"/>
    <mergeCell ref="AG103:AM103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F101:J101"/>
    <mergeCell ref="L101:AF101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G100:AM100"/>
    <mergeCell ref="AN100:AP100"/>
    <mergeCell ref="AG94:AM94"/>
    <mergeCell ref="AN94:AP94"/>
    <mergeCell ref="K96:AF96"/>
    <mergeCell ref="E96:I96"/>
    <mergeCell ref="L97:AF97"/>
    <mergeCell ref="F97:J97"/>
    <mergeCell ref="L98:AF98"/>
    <mergeCell ref="F98:J98"/>
    <mergeCell ref="F99:J99"/>
    <mergeCell ref="L99:AF99"/>
    <mergeCell ref="F100:J100"/>
    <mergeCell ref="L100:AF100"/>
    <mergeCell ref="L85:AO85"/>
    <mergeCell ref="AM87:AN87"/>
    <mergeCell ref="AS89:AT91"/>
    <mergeCell ref="AM89:AP89"/>
    <mergeCell ref="AM90:AP90"/>
    <mergeCell ref="I92:AF92"/>
    <mergeCell ref="C92:G92"/>
    <mergeCell ref="J95:AF95"/>
    <mergeCell ref="D95:H95"/>
  </mergeCells>
  <hyperlinks>
    <hyperlink ref="A97" location="'SO.01 -01 -  Elektroinsta...'!C2" display="/" xr:uid="{00000000-0004-0000-0000-000000000000}"/>
    <hyperlink ref="A98" location="'SO.01 -01A - Rozvaděč RE'!C2" display="/" xr:uid="{00000000-0004-0000-0000-000001000000}"/>
    <hyperlink ref="A99" location="'SO.01 -01B - Rozvaděč RH'!C2" display="/" xr:uid="{00000000-0004-0000-0000-000002000000}"/>
    <hyperlink ref="A100" location="'SO.01 -01C - Rozvaděč RP1'!C2" display="/" xr:uid="{00000000-0004-0000-0000-000003000000}"/>
    <hyperlink ref="A101" location="'SO.01 -01D - Rozvaděč RP2'!C2" display="/" xr:uid="{00000000-0004-0000-0000-000004000000}"/>
    <hyperlink ref="A102" location="'SO.01 -02 - Hromosvod (LPS)'!C2" display="/" xr:uid="{00000000-0004-0000-0000-000005000000}"/>
    <hyperlink ref="A103" location="'SO.01 -03 - Vzduchotechnika'!C2" display="/" xr:uid="{00000000-0004-0000-0000-000006000000}"/>
    <hyperlink ref="A104" location="'SO.01 -04 - Vytápění'!C2" display="/" xr:uid="{00000000-0004-0000-0000-000007000000}"/>
    <hyperlink ref="A105" location="'SO.01 -05 - Stavební úpra...'!C2" display="/" xr:uid="{00000000-0004-0000-0000-000008000000}"/>
    <hyperlink ref="A106" location="'SO.01 -06 - Vnitřní kanal...'!C2" display="/" xr:uid="{00000000-0004-0000-0000-000009000000}"/>
    <hyperlink ref="A107" location="'SO.01 -07 - VRN'!C2" display="/" xr:uid="{00000000-0004-0000-0000-00000A000000}"/>
    <hyperlink ref="A109" location="'SO.02 -01 - Osobní výtah'!C2" display="/" xr:uid="{00000000-0004-0000-0000-00000B000000}"/>
    <hyperlink ref="A111" location="'SO.03 -01 - Elektroinstalace'!C2" display="/" xr:uid="{00000000-0004-0000-0000-00000C000000}"/>
    <hyperlink ref="A112" location="'SO.03 -02 - Vytápění tříd...'!C2" display="/" xr:uid="{00000000-0004-0000-0000-00000D000000}"/>
    <hyperlink ref="A113" location="'SO.03 -03 - Stavební úpra...'!C2" display="/" xr:uid="{00000000-0004-0000-0000-00000E000000}"/>
    <hyperlink ref="A114" location="'SO.03 -04 - Slaboproud + ...'!C2" display="/" xr:uid="{00000000-0004-0000-0000-00000F000000}"/>
    <hyperlink ref="A116" location="'SO.04 -01 - Plynovodní př...'!C2" display="/" xr:uid="{00000000-0004-0000-0000-00001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506"/>
  <sheetViews>
    <sheetView showGridLines="0" tabSelected="1" topLeftCell="A1146" workbookViewId="0">
      <selection activeCell="F1157" sqref="F1157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116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23.25" customHeight="1">
      <c r="B9" s="32"/>
      <c r="E9" s="242" t="s">
        <v>152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30" customHeight="1">
      <c r="B11" s="32"/>
      <c r="E11" s="198" t="s">
        <v>1173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1174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1175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1176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ROUND(J146,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ROUND((SUM(BE146:BE1505)),  2)</f>
        <v>0</v>
      </c>
      <c r="I35" s="96">
        <v>0.21</v>
      </c>
      <c r="J35" s="85">
        <f>ROUND(((SUM(BE146:BE1505))*I35),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ROUND((SUM(BF146:BF1505)),  2)</f>
        <v>0</v>
      </c>
      <c r="I36" s="96">
        <v>0.12</v>
      </c>
      <c r="J36" s="85">
        <f>ROUND(((SUM(BF146:BF1505))*I36),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ROUND((SUM(BG146:BG1505)),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ROUND((SUM(BH146:BH1505)),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ROUND((SUM(BI146:BI1505)),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23.25" customHeight="1">
      <c r="B87" s="32"/>
      <c r="E87" s="242" t="s">
        <v>152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30" customHeight="1">
      <c r="B89" s="32"/>
      <c r="E89" s="198" t="str">
        <f>E11</f>
        <v>SO.01 -05 - Stavební úpravy 1.NP+2.NP z důvodu vestavbydo podkroví a umístění výtahu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Město Litomyšl</v>
      </c>
      <c r="I93" s="27" t="s">
        <v>30</v>
      </c>
      <c r="J93" s="30" t="str">
        <f>E23</f>
        <v xml:space="preserve">  ing. Ivana Smolová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ing. Ivana Smolová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J146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1177</v>
      </c>
      <c r="E99" s="110"/>
      <c r="F99" s="110"/>
      <c r="G99" s="110"/>
      <c r="H99" s="110"/>
      <c r="I99" s="110"/>
      <c r="J99" s="111">
        <f>J147</f>
        <v>0</v>
      </c>
      <c r="L99" s="108"/>
    </row>
    <row r="100" spans="2:47" s="9" customFormat="1" ht="19.899999999999999" customHeight="1">
      <c r="B100" s="112"/>
      <c r="D100" s="113" t="s">
        <v>1178</v>
      </c>
      <c r="E100" s="114"/>
      <c r="F100" s="114"/>
      <c r="G100" s="114"/>
      <c r="H100" s="114"/>
      <c r="I100" s="114"/>
      <c r="J100" s="115">
        <f>J148</f>
        <v>0</v>
      </c>
      <c r="L100" s="112"/>
    </row>
    <row r="101" spans="2:47" s="9" customFormat="1" ht="19.899999999999999" customHeight="1">
      <c r="B101" s="112"/>
      <c r="D101" s="113" t="s">
        <v>1179</v>
      </c>
      <c r="E101" s="114"/>
      <c r="F101" s="114"/>
      <c r="G101" s="114"/>
      <c r="H101" s="114"/>
      <c r="I101" s="114"/>
      <c r="J101" s="115">
        <f>J182</f>
        <v>0</v>
      </c>
      <c r="L101" s="112"/>
    </row>
    <row r="102" spans="2:47" s="9" customFormat="1" ht="19.899999999999999" customHeight="1">
      <c r="B102" s="112"/>
      <c r="D102" s="113" t="s">
        <v>1180</v>
      </c>
      <c r="E102" s="114"/>
      <c r="F102" s="114"/>
      <c r="G102" s="114"/>
      <c r="H102" s="114"/>
      <c r="I102" s="114"/>
      <c r="J102" s="115">
        <f>J194</f>
        <v>0</v>
      </c>
      <c r="L102" s="112"/>
    </row>
    <row r="103" spans="2:47" s="9" customFormat="1" ht="19.899999999999999" customHeight="1">
      <c r="B103" s="112"/>
      <c r="D103" s="113" t="s">
        <v>1181</v>
      </c>
      <c r="E103" s="114"/>
      <c r="F103" s="114"/>
      <c r="G103" s="114"/>
      <c r="H103" s="114"/>
      <c r="I103" s="114"/>
      <c r="J103" s="115">
        <f>J270</f>
        <v>0</v>
      </c>
      <c r="L103" s="112"/>
    </row>
    <row r="104" spans="2:47" s="9" customFormat="1" ht="19.899999999999999" customHeight="1">
      <c r="B104" s="112"/>
      <c r="D104" s="113" t="s">
        <v>1182</v>
      </c>
      <c r="E104" s="114"/>
      <c r="F104" s="114"/>
      <c r="G104" s="114"/>
      <c r="H104" s="114"/>
      <c r="I104" s="114"/>
      <c r="J104" s="115">
        <f>J359</f>
        <v>0</v>
      </c>
      <c r="L104" s="112"/>
    </row>
    <row r="105" spans="2:47" s="9" customFormat="1" ht="19.899999999999999" customHeight="1">
      <c r="B105" s="112"/>
      <c r="D105" s="113" t="s">
        <v>1183</v>
      </c>
      <c r="E105" s="114"/>
      <c r="F105" s="114"/>
      <c r="G105" s="114"/>
      <c r="H105" s="114"/>
      <c r="I105" s="114"/>
      <c r="J105" s="115">
        <f>J428</f>
        <v>0</v>
      </c>
      <c r="L105" s="112"/>
    </row>
    <row r="106" spans="2:47" s="9" customFormat="1" ht="19.899999999999999" customHeight="1">
      <c r="B106" s="112"/>
      <c r="D106" s="113" t="s">
        <v>1184</v>
      </c>
      <c r="E106" s="114"/>
      <c r="F106" s="114"/>
      <c r="G106" s="114"/>
      <c r="H106" s="114"/>
      <c r="I106" s="114"/>
      <c r="J106" s="115">
        <f>J621</f>
        <v>0</v>
      </c>
      <c r="L106" s="112"/>
    </row>
    <row r="107" spans="2:47" s="9" customFormat="1" ht="19.899999999999999" customHeight="1">
      <c r="B107" s="112"/>
      <c r="D107" s="113" t="s">
        <v>1185</v>
      </c>
      <c r="E107" s="114"/>
      <c r="F107" s="114"/>
      <c r="G107" s="114"/>
      <c r="H107" s="114"/>
      <c r="I107" s="114"/>
      <c r="J107" s="115">
        <f>J643</f>
        <v>0</v>
      </c>
      <c r="L107" s="112"/>
    </row>
    <row r="108" spans="2:47" s="8" customFormat="1" ht="24.95" customHeight="1">
      <c r="B108" s="108"/>
      <c r="D108" s="109" t="s">
        <v>522</v>
      </c>
      <c r="E108" s="110"/>
      <c r="F108" s="110"/>
      <c r="G108" s="110"/>
      <c r="H108" s="110"/>
      <c r="I108" s="110"/>
      <c r="J108" s="111">
        <f>J646</f>
        <v>0</v>
      </c>
      <c r="L108" s="108"/>
    </row>
    <row r="109" spans="2:47" s="9" customFormat="1" ht="19.899999999999999" customHeight="1">
      <c r="B109" s="112"/>
      <c r="D109" s="113" t="s">
        <v>1186</v>
      </c>
      <c r="E109" s="114"/>
      <c r="F109" s="114"/>
      <c r="G109" s="114"/>
      <c r="H109" s="114"/>
      <c r="I109" s="114"/>
      <c r="J109" s="115">
        <f>J647</f>
        <v>0</v>
      </c>
      <c r="L109" s="112"/>
    </row>
    <row r="110" spans="2:47" s="9" customFormat="1" ht="19.899999999999999" customHeight="1">
      <c r="B110" s="112"/>
      <c r="D110" s="113" t="s">
        <v>1187</v>
      </c>
      <c r="E110" s="114"/>
      <c r="F110" s="114"/>
      <c r="G110" s="114"/>
      <c r="H110" s="114"/>
      <c r="I110" s="114"/>
      <c r="J110" s="115">
        <f>J700</f>
        <v>0</v>
      </c>
      <c r="L110" s="112"/>
    </row>
    <row r="111" spans="2:47" s="9" customFormat="1" ht="19.899999999999999" customHeight="1">
      <c r="B111" s="112"/>
      <c r="D111" s="113" t="s">
        <v>1188</v>
      </c>
      <c r="E111" s="114"/>
      <c r="F111" s="114"/>
      <c r="G111" s="114"/>
      <c r="H111" s="114"/>
      <c r="I111" s="114"/>
      <c r="J111" s="115">
        <f>J752</f>
        <v>0</v>
      </c>
      <c r="L111" s="112"/>
    </row>
    <row r="112" spans="2:47" s="9" customFormat="1" ht="19.899999999999999" customHeight="1">
      <c r="B112" s="112"/>
      <c r="D112" s="113" t="s">
        <v>1189</v>
      </c>
      <c r="E112" s="114"/>
      <c r="F112" s="114"/>
      <c r="G112" s="114"/>
      <c r="H112" s="114"/>
      <c r="I112" s="114"/>
      <c r="J112" s="115">
        <f>J755</f>
        <v>0</v>
      </c>
      <c r="L112" s="112"/>
    </row>
    <row r="113" spans="2:12" s="9" customFormat="1" ht="19.899999999999999" customHeight="1">
      <c r="B113" s="112"/>
      <c r="D113" s="113" t="s">
        <v>1190</v>
      </c>
      <c r="E113" s="114"/>
      <c r="F113" s="114"/>
      <c r="G113" s="114"/>
      <c r="H113" s="114"/>
      <c r="I113" s="114"/>
      <c r="J113" s="115">
        <f>J877</f>
        <v>0</v>
      </c>
      <c r="L113" s="112"/>
    </row>
    <row r="114" spans="2:12" s="9" customFormat="1" ht="19.899999999999999" customHeight="1">
      <c r="B114" s="112"/>
      <c r="D114" s="113" t="s">
        <v>1191</v>
      </c>
      <c r="E114" s="114"/>
      <c r="F114" s="114"/>
      <c r="G114" s="114"/>
      <c r="H114" s="114"/>
      <c r="I114" s="114"/>
      <c r="J114" s="115">
        <f>J994</f>
        <v>0</v>
      </c>
      <c r="L114" s="112"/>
    </row>
    <row r="115" spans="2:12" s="9" customFormat="1" ht="19.899999999999999" customHeight="1">
      <c r="B115" s="112"/>
      <c r="D115" s="113" t="s">
        <v>1192</v>
      </c>
      <c r="E115" s="114"/>
      <c r="F115" s="114"/>
      <c r="G115" s="114"/>
      <c r="H115" s="114"/>
      <c r="I115" s="114"/>
      <c r="J115" s="115">
        <f>J1062</f>
        <v>0</v>
      </c>
      <c r="L115" s="112"/>
    </row>
    <row r="116" spans="2:12" s="9" customFormat="1" ht="19.899999999999999" customHeight="1">
      <c r="B116" s="112"/>
      <c r="D116" s="113" t="s">
        <v>1193</v>
      </c>
      <c r="E116" s="114"/>
      <c r="F116" s="114"/>
      <c r="G116" s="114"/>
      <c r="H116" s="114"/>
      <c r="I116" s="114"/>
      <c r="J116" s="115">
        <f>J1145</f>
        <v>0</v>
      </c>
      <c r="L116" s="112"/>
    </row>
    <row r="117" spans="2:12" s="9" customFormat="1" ht="19.899999999999999" customHeight="1">
      <c r="B117" s="112"/>
      <c r="D117" s="113" t="s">
        <v>1194</v>
      </c>
      <c r="E117" s="114"/>
      <c r="F117" s="114"/>
      <c r="G117" s="114"/>
      <c r="H117" s="114"/>
      <c r="I117" s="114"/>
      <c r="J117" s="115">
        <f>J1180</f>
        <v>0</v>
      </c>
      <c r="L117" s="112"/>
    </row>
    <row r="118" spans="2:12" s="9" customFormat="1" ht="19.899999999999999" customHeight="1">
      <c r="B118" s="112"/>
      <c r="D118" s="113" t="s">
        <v>1195</v>
      </c>
      <c r="E118" s="114"/>
      <c r="F118" s="114"/>
      <c r="G118" s="114"/>
      <c r="H118" s="114"/>
      <c r="I118" s="114"/>
      <c r="J118" s="115">
        <f>J1261</f>
        <v>0</v>
      </c>
      <c r="L118" s="112"/>
    </row>
    <row r="119" spans="2:12" s="9" customFormat="1" ht="19.899999999999999" customHeight="1">
      <c r="B119" s="112"/>
      <c r="D119" s="113" t="s">
        <v>1196</v>
      </c>
      <c r="E119" s="114"/>
      <c r="F119" s="114"/>
      <c r="G119" s="114"/>
      <c r="H119" s="114"/>
      <c r="I119" s="114"/>
      <c r="J119" s="115">
        <f>J1274</f>
        <v>0</v>
      </c>
      <c r="L119" s="112"/>
    </row>
    <row r="120" spans="2:12" s="9" customFormat="1" ht="19.899999999999999" customHeight="1">
      <c r="B120" s="112"/>
      <c r="D120" s="113" t="s">
        <v>1197</v>
      </c>
      <c r="E120" s="114"/>
      <c r="F120" s="114"/>
      <c r="G120" s="114"/>
      <c r="H120" s="114"/>
      <c r="I120" s="114"/>
      <c r="J120" s="115">
        <f>J1312</f>
        <v>0</v>
      </c>
      <c r="L120" s="112"/>
    </row>
    <row r="121" spans="2:12" s="9" customFormat="1" ht="19.899999999999999" customHeight="1">
      <c r="B121" s="112"/>
      <c r="D121" s="113" t="s">
        <v>1198</v>
      </c>
      <c r="E121" s="114"/>
      <c r="F121" s="114"/>
      <c r="G121" s="114"/>
      <c r="H121" s="114"/>
      <c r="I121" s="114"/>
      <c r="J121" s="115">
        <f>J1346</f>
        <v>0</v>
      </c>
      <c r="L121" s="112"/>
    </row>
    <row r="122" spans="2:12" s="9" customFormat="1" ht="19.899999999999999" customHeight="1">
      <c r="B122" s="112"/>
      <c r="D122" s="113" t="s">
        <v>1199</v>
      </c>
      <c r="E122" s="114"/>
      <c r="F122" s="114"/>
      <c r="G122" s="114"/>
      <c r="H122" s="114"/>
      <c r="I122" s="114"/>
      <c r="J122" s="115">
        <f>J1380</f>
        <v>0</v>
      </c>
      <c r="L122" s="112"/>
    </row>
    <row r="123" spans="2:12" s="9" customFormat="1" ht="19.899999999999999" customHeight="1">
      <c r="B123" s="112"/>
      <c r="D123" s="113" t="s">
        <v>1200</v>
      </c>
      <c r="E123" s="114"/>
      <c r="F123" s="114"/>
      <c r="G123" s="114"/>
      <c r="H123" s="114"/>
      <c r="I123" s="114"/>
      <c r="J123" s="115">
        <f>J1426</f>
        <v>0</v>
      </c>
      <c r="L123" s="112"/>
    </row>
    <row r="124" spans="2:12" s="9" customFormat="1" ht="14.85" customHeight="1">
      <c r="B124" s="112"/>
      <c r="D124" s="113" t="s">
        <v>1201</v>
      </c>
      <c r="E124" s="114"/>
      <c r="F124" s="114"/>
      <c r="G124" s="114"/>
      <c r="H124" s="114"/>
      <c r="I124" s="114"/>
      <c r="J124" s="115">
        <f>J1486</f>
        <v>0</v>
      </c>
      <c r="L124" s="112"/>
    </row>
    <row r="125" spans="2:12" s="1" customFormat="1" ht="21.75" customHeight="1">
      <c r="B125" s="32"/>
      <c r="L125" s="32"/>
    </row>
    <row r="126" spans="2:12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2"/>
    </row>
    <row r="130" spans="2:12" s="1" customFormat="1" ht="6.95" customHeight="1"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32"/>
    </row>
    <row r="131" spans="2:12" s="1" customFormat="1" ht="24.95" customHeight="1">
      <c r="B131" s="32"/>
      <c r="C131" s="21" t="s">
        <v>166</v>
      </c>
      <c r="L131" s="32"/>
    </row>
    <row r="132" spans="2:12" s="1" customFormat="1" ht="6.95" customHeight="1">
      <c r="B132" s="32"/>
      <c r="L132" s="32"/>
    </row>
    <row r="133" spans="2:12" s="1" customFormat="1" ht="12" customHeight="1">
      <c r="B133" s="32"/>
      <c r="C133" s="27" t="s">
        <v>16</v>
      </c>
      <c r="L133" s="32"/>
    </row>
    <row r="134" spans="2:12" s="1" customFormat="1" ht="16.5" customHeight="1">
      <c r="B134" s="32"/>
      <c r="E134" s="242" t="str">
        <f>E7</f>
        <v>ZUŠ BEDŘICHA SMETANY čp.142, LITOMYŠL</v>
      </c>
      <c r="F134" s="243"/>
      <c r="G134" s="243"/>
      <c r="H134" s="243"/>
      <c r="L134" s="32"/>
    </row>
    <row r="135" spans="2:12" ht="12" customHeight="1">
      <c r="B135" s="20"/>
      <c r="C135" s="27" t="s">
        <v>151</v>
      </c>
      <c r="L135" s="20"/>
    </row>
    <row r="136" spans="2:12" s="1" customFormat="1" ht="23.25" customHeight="1">
      <c r="B136" s="32"/>
      <c r="E136" s="242" t="s">
        <v>152</v>
      </c>
      <c r="F136" s="244"/>
      <c r="G136" s="244"/>
      <c r="H136" s="244"/>
      <c r="L136" s="32"/>
    </row>
    <row r="137" spans="2:12" s="1" customFormat="1" ht="12" customHeight="1">
      <c r="B137" s="32"/>
      <c r="C137" s="27" t="s">
        <v>153</v>
      </c>
      <c r="L137" s="32"/>
    </row>
    <row r="138" spans="2:12" s="1" customFormat="1" ht="30" customHeight="1">
      <c r="B138" s="32"/>
      <c r="E138" s="198" t="str">
        <f>E11</f>
        <v>SO.01 -05 - Stavební úpravy 1.NP+2.NP z důvodu vestavbydo podkroví a umístění výtahu</v>
      </c>
      <c r="F138" s="244"/>
      <c r="G138" s="244"/>
      <c r="H138" s="244"/>
      <c r="L138" s="32"/>
    </row>
    <row r="139" spans="2:12" s="1" customFormat="1" ht="6.95" customHeight="1">
      <c r="B139" s="32"/>
      <c r="L139" s="32"/>
    </row>
    <row r="140" spans="2:12" s="1" customFormat="1" ht="12" customHeight="1">
      <c r="B140" s="32"/>
      <c r="C140" s="27" t="s">
        <v>20</v>
      </c>
      <c r="F140" s="25" t="str">
        <f>F14</f>
        <v>Litomyšl</v>
      </c>
      <c r="I140" s="27" t="s">
        <v>22</v>
      </c>
      <c r="J140" s="52" t="str">
        <f>IF(J14="","",J14)</f>
        <v>6. 6. 2025</v>
      </c>
      <c r="L140" s="32"/>
    </row>
    <row r="141" spans="2:12" s="1" customFormat="1" ht="6.95" customHeight="1">
      <c r="B141" s="32"/>
      <c r="L141" s="32"/>
    </row>
    <row r="142" spans="2:12" s="1" customFormat="1" ht="15.2" customHeight="1">
      <c r="B142" s="32"/>
      <c r="C142" s="27" t="s">
        <v>24</v>
      </c>
      <c r="F142" s="25" t="str">
        <f>E17</f>
        <v xml:space="preserve"> Město Litomyšl</v>
      </c>
      <c r="I142" s="27" t="s">
        <v>30</v>
      </c>
      <c r="J142" s="30" t="str">
        <f>E23</f>
        <v xml:space="preserve">  ing. Ivana Smolová</v>
      </c>
      <c r="L142" s="32"/>
    </row>
    <row r="143" spans="2:12" s="1" customFormat="1" ht="15.2" customHeight="1">
      <c r="B143" s="32"/>
      <c r="C143" s="27" t="s">
        <v>28</v>
      </c>
      <c r="F143" s="25" t="str">
        <f>IF(E20="","",E20)</f>
        <v>Vyplň údaj</v>
      </c>
      <c r="I143" s="27" t="s">
        <v>34</v>
      </c>
      <c r="J143" s="30" t="str">
        <f>E26</f>
        <v xml:space="preserve"> ing. Ivana Smolová</v>
      </c>
      <c r="L143" s="32"/>
    </row>
    <row r="144" spans="2:12" s="1" customFormat="1" ht="10.35" customHeight="1">
      <c r="B144" s="32"/>
      <c r="L144" s="32"/>
    </row>
    <row r="145" spans="2:65" s="10" customFormat="1" ht="29.25" customHeight="1">
      <c r="B145" s="116"/>
      <c r="C145" s="117" t="s">
        <v>167</v>
      </c>
      <c r="D145" s="118" t="s">
        <v>61</v>
      </c>
      <c r="E145" s="118" t="s">
        <v>57</v>
      </c>
      <c r="F145" s="118" t="s">
        <v>58</v>
      </c>
      <c r="G145" s="118" t="s">
        <v>168</v>
      </c>
      <c r="H145" s="118" t="s">
        <v>169</v>
      </c>
      <c r="I145" s="118" t="s">
        <v>170</v>
      </c>
      <c r="J145" s="118" t="s">
        <v>159</v>
      </c>
      <c r="K145" s="119" t="s">
        <v>171</v>
      </c>
      <c r="L145" s="116"/>
      <c r="M145" s="59" t="s">
        <v>1</v>
      </c>
      <c r="N145" s="60" t="s">
        <v>40</v>
      </c>
      <c r="O145" s="60" t="s">
        <v>172</v>
      </c>
      <c r="P145" s="60" t="s">
        <v>173</v>
      </c>
      <c r="Q145" s="60" t="s">
        <v>174</v>
      </c>
      <c r="R145" s="60" t="s">
        <v>175</v>
      </c>
      <c r="S145" s="60" t="s">
        <v>176</v>
      </c>
      <c r="T145" s="61" t="s">
        <v>177</v>
      </c>
    </row>
    <row r="146" spans="2:65" s="1" customFormat="1" ht="22.9" customHeight="1">
      <c r="B146" s="32"/>
      <c r="C146" s="64" t="s">
        <v>178</v>
      </c>
      <c r="J146" s="120">
        <f>BK146</f>
        <v>0</v>
      </c>
      <c r="L146" s="32"/>
      <c r="M146" s="62"/>
      <c r="N146" s="53"/>
      <c r="O146" s="53"/>
      <c r="P146" s="121">
        <f>P147+P646</f>
        <v>0</v>
      </c>
      <c r="Q146" s="53"/>
      <c r="R146" s="121">
        <f>R147+R646</f>
        <v>237.44063523000003</v>
      </c>
      <c r="S146" s="53"/>
      <c r="T146" s="122">
        <f>T147+T646</f>
        <v>187.342432</v>
      </c>
      <c r="AT146" s="17" t="s">
        <v>75</v>
      </c>
      <c r="AU146" s="17" t="s">
        <v>161</v>
      </c>
      <c r="BK146" s="123">
        <f>BK147+BK646</f>
        <v>0</v>
      </c>
    </row>
    <row r="147" spans="2:65" s="11" customFormat="1" ht="25.9" customHeight="1">
      <c r="B147" s="124"/>
      <c r="D147" s="125" t="s">
        <v>75</v>
      </c>
      <c r="E147" s="126" t="s">
        <v>179</v>
      </c>
      <c r="F147" s="126" t="s">
        <v>1202</v>
      </c>
      <c r="I147" s="127"/>
      <c r="J147" s="128">
        <f>BK147</f>
        <v>0</v>
      </c>
      <c r="L147" s="124"/>
      <c r="M147" s="129"/>
      <c r="P147" s="130">
        <f>P148+P182+P194+P270+P359+P428+P621+P643</f>
        <v>0</v>
      </c>
      <c r="R147" s="130">
        <f>R148+R182+R194+R270+R359+R428+R621+R643</f>
        <v>165.94784899000001</v>
      </c>
      <c r="T147" s="131">
        <f>T148+T182+T194+T270+T359+T428+T621+T643</f>
        <v>161.47215499999999</v>
      </c>
      <c r="AR147" s="125" t="s">
        <v>83</v>
      </c>
      <c r="AT147" s="132" t="s">
        <v>75</v>
      </c>
      <c r="AU147" s="132" t="s">
        <v>76</v>
      </c>
      <c r="AY147" s="125" t="s">
        <v>181</v>
      </c>
      <c r="BK147" s="133">
        <f>BK148+BK182+BK194+BK270+BK359+BK428+BK621+BK643</f>
        <v>0</v>
      </c>
    </row>
    <row r="148" spans="2:65" s="11" customFormat="1" ht="22.9" customHeight="1">
      <c r="B148" s="124"/>
      <c r="D148" s="125" t="s">
        <v>75</v>
      </c>
      <c r="E148" s="162" t="s">
        <v>83</v>
      </c>
      <c r="F148" s="162" t="s">
        <v>1203</v>
      </c>
      <c r="I148" s="127"/>
      <c r="J148" s="163">
        <f>BK148</f>
        <v>0</v>
      </c>
      <c r="L148" s="124"/>
      <c r="M148" s="129"/>
      <c r="P148" s="130">
        <f>SUM(P149:P181)</f>
        <v>0</v>
      </c>
      <c r="R148" s="130">
        <f>SUM(R149:R181)</f>
        <v>0</v>
      </c>
      <c r="T148" s="131">
        <f>SUM(T149:T181)</f>
        <v>0.47537999999999991</v>
      </c>
      <c r="AR148" s="125" t="s">
        <v>83</v>
      </c>
      <c r="AT148" s="132" t="s">
        <v>75</v>
      </c>
      <c r="AU148" s="132" t="s">
        <v>83</v>
      </c>
      <c r="AY148" s="125" t="s">
        <v>181</v>
      </c>
      <c r="BK148" s="133">
        <f>SUM(BK149:BK181)</f>
        <v>0</v>
      </c>
    </row>
    <row r="149" spans="2:65" s="1" customFormat="1" ht="24.2" customHeight="1">
      <c r="B149" s="134"/>
      <c r="C149" s="153" t="s">
        <v>83</v>
      </c>
      <c r="D149" s="153" t="s">
        <v>191</v>
      </c>
      <c r="E149" s="154" t="s">
        <v>1204</v>
      </c>
      <c r="F149" s="155" t="s">
        <v>1205</v>
      </c>
      <c r="G149" s="156" t="s">
        <v>734</v>
      </c>
      <c r="H149" s="157">
        <v>1.1399999999999999</v>
      </c>
      <c r="I149" s="158"/>
      <c r="J149" s="159">
        <f>ROUND(I149*H149,2)</f>
        <v>0</v>
      </c>
      <c r="K149" s="155" t="s">
        <v>1</v>
      </c>
      <c r="L149" s="32"/>
      <c r="M149" s="160" t="s">
        <v>1</v>
      </c>
      <c r="N149" s="161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0.41699999999999998</v>
      </c>
      <c r="T149" s="146">
        <f>S149*H149</f>
        <v>0.47537999999999991</v>
      </c>
      <c r="AR149" s="147" t="s">
        <v>200</v>
      </c>
      <c r="AT149" s="147" t="s">
        <v>191</v>
      </c>
      <c r="AU149" s="147" t="s">
        <v>85</v>
      </c>
      <c r="AY149" s="17" t="s">
        <v>181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200</v>
      </c>
      <c r="BM149" s="147" t="s">
        <v>1206</v>
      </c>
    </row>
    <row r="150" spans="2:65" s="1" customFormat="1" ht="19.5">
      <c r="B150" s="32"/>
      <c r="D150" s="149" t="s">
        <v>190</v>
      </c>
      <c r="F150" s="150" t="s">
        <v>1205</v>
      </c>
      <c r="I150" s="151"/>
      <c r="L150" s="32"/>
      <c r="M150" s="152"/>
      <c r="T150" s="56"/>
      <c r="AT150" s="17" t="s">
        <v>190</v>
      </c>
      <c r="AU150" s="17" t="s">
        <v>85</v>
      </c>
    </row>
    <row r="151" spans="2:65" s="12" customFormat="1" ht="11.25">
      <c r="B151" s="168"/>
      <c r="D151" s="149" t="s">
        <v>1207</v>
      </c>
      <c r="E151" s="169" t="s">
        <v>1</v>
      </c>
      <c r="F151" s="170" t="s">
        <v>1208</v>
      </c>
      <c r="H151" s="171">
        <v>1.1399999999999999</v>
      </c>
      <c r="I151" s="172"/>
      <c r="L151" s="168"/>
      <c r="M151" s="173"/>
      <c r="T151" s="174"/>
      <c r="AT151" s="169" t="s">
        <v>1207</v>
      </c>
      <c r="AU151" s="169" t="s">
        <v>85</v>
      </c>
      <c r="AV151" s="12" t="s">
        <v>85</v>
      </c>
      <c r="AW151" s="12" t="s">
        <v>33</v>
      </c>
      <c r="AX151" s="12" t="s">
        <v>83</v>
      </c>
      <c r="AY151" s="169" t="s">
        <v>181</v>
      </c>
    </row>
    <row r="152" spans="2:65" s="1" customFormat="1" ht="24.2" customHeight="1">
      <c r="B152" s="134"/>
      <c r="C152" s="153" t="s">
        <v>85</v>
      </c>
      <c r="D152" s="153" t="s">
        <v>191</v>
      </c>
      <c r="E152" s="154" t="s">
        <v>1209</v>
      </c>
      <c r="F152" s="155" t="s">
        <v>1210</v>
      </c>
      <c r="G152" s="156" t="s">
        <v>1211</v>
      </c>
      <c r="H152" s="157">
        <v>5</v>
      </c>
      <c r="I152" s="158"/>
      <c r="J152" s="159">
        <f>ROUND(I152*H152,2)</f>
        <v>0</v>
      </c>
      <c r="K152" s="155" t="s">
        <v>1</v>
      </c>
      <c r="L152" s="32"/>
      <c r="M152" s="160" t="s">
        <v>1</v>
      </c>
      <c r="N152" s="161" t="s">
        <v>41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200</v>
      </c>
      <c r="AT152" s="147" t="s">
        <v>191</v>
      </c>
      <c r="AU152" s="147" t="s">
        <v>85</v>
      </c>
      <c r="AY152" s="17" t="s">
        <v>181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83</v>
      </c>
      <c r="BK152" s="148">
        <f>ROUND(I152*H152,2)</f>
        <v>0</v>
      </c>
      <c r="BL152" s="17" t="s">
        <v>200</v>
      </c>
      <c r="BM152" s="147" t="s">
        <v>1212</v>
      </c>
    </row>
    <row r="153" spans="2:65" s="1" customFormat="1" ht="19.5">
      <c r="B153" s="32"/>
      <c r="D153" s="149" t="s">
        <v>190</v>
      </c>
      <c r="F153" s="150" t="s">
        <v>1210</v>
      </c>
      <c r="I153" s="151"/>
      <c r="L153" s="32"/>
      <c r="M153" s="152"/>
      <c r="T153" s="56"/>
      <c r="AT153" s="17" t="s">
        <v>190</v>
      </c>
      <c r="AU153" s="17" t="s">
        <v>85</v>
      </c>
    </row>
    <row r="154" spans="2:65" s="12" customFormat="1" ht="11.25">
      <c r="B154" s="168"/>
      <c r="D154" s="149" t="s">
        <v>1207</v>
      </c>
      <c r="E154" s="169" t="s">
        <v>1</v>
      </c>
      <c r="F154" s="170" t="s">
        <v>1213</v>
      </c>
      <c r="H154" s="171">
        <v>5</v>
      </c>
      <c r="I154" s="172"/>
      <c r="L154" s="168"/>
      <c r="M154" s="173"/>
      <c r="T154" s="174"/>
      <c r="AT154" s="169" t="s">
        <v>1207</v>
      </c>
      <c r="AU154" s="169" t="s">
        <v>85</v>
      </c>
      <c r="AV154" s="12" t="s">
        <v>85</v>
      </c>
      <c r="AW154" s="12" t="s">
        <v>33</v>
      </c>
      <c r="AX154" s="12" t="s">
        <v>83</v>
      </c>
      <c r="AY154" s="169" t="s">
        <v>181</v>
      </c>
    </row>
    <row r="155" spans="2:65" s="1" customFormat="1" ht="37.9" customHeight="1">
      <c r="B155" s="134"/>
      <c r="C155" s="153" t="s">
        <v>91</v>
      </c>
      <c r="D155" s="153" t="s">
        <v>191</v>
      </c>
      <c r="E155" s="154" t="s">
        <v>1214</v>
      </c>
      <c r="F155" s="155" t="s">
        <v>1215</v>
      </c>
      <c r="G155" s="156" t="s">
        <v>1211</v>
      </c>
      <c r="H155" s="157">
        <v>2.8559999999999999</v>
      </c>
      <c r="I155" s="158"/>
      <c r="J155" s="159">
        <f>ROUND(I155*H155,2)</f>
        <v>0</v>
      </c>
      <c r="K155" s="155" t="s">
        <v>1</v>
      </c>
      <c r="L155" s="32"/>
      <c r="M155" s="160" t="s">
        <v>1</v>
      </c>
      <c r="N155" s="161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200</v>
      </c>
      <c r="AT155" s="147" t="s">
        <v>191</v>
      </c>
      <c r="AU155" s="147" t="s">
        <v>85</v>
      </c>
      <c r="AY155" s="17" t="s">
        <v>181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200</v>
      </c>
      <c r="BM155" s="147" t="s">
        <v>1216</v>
      </c>
    </row>
    <row r="156" spans="2:65" s="1" customFormat="1" ht="19.5">
      <c r="B156" s="32"/>
      <c r="D156" s="149" t="s">
        <v>190</v>
      </c>
      <c r="F156" s="150" t="s">
        <v>1215</v>
      </c>
      <c r="I156" s="151"/>
      <c r="L156" s="32"/>
      <c r="M156" s="152"/>
      <c r="T156" s="56"/>
      <c r="AT156" s="17" t="s">
        <v>190</v>
      </c>
      <c r="AU156" s="17" t="s">
        <v>85</v>
      </c>
    </row>
    <row r="157" spans="2:65" s="13" customFormat="1" ht="11.25">
      <c r="B157" s="175"/>
      <c r="D157" s="149" t="s">
        <v>1207</v>
      </c>
      <c r="E157" s="176" t="s">
        <v>1</v>
      </c>
      <c r="F157" s="177" t="s">
        <v>1217</v>
      </c>
      <c r="H157" s="176" t="s">
        <v>1</v>
      </c>
      <c r="I157" s="178"/>
      <c r="L157" s="175"/>
      <c r="M157" s="179"/>
      <c r="T157" s="180"/>
      <c r="AT157" s="176" t="s">
        <v>1207</v>
      </c>
      <c r="AU157" s="176" t="s">
        <v>85</v>
      </c>
      <c r="AV157" s="13" t="s">
        <v>83</v>
      </c>
      <c r="AW157" s="13" t="s">
        <v>33</v>
      </c>
      <c r="AX157" s="13" t="s">
        <v>76</v>
      </c>
      <c r="AY157" s="176" t="s">
        <v>181</v>
      </c>
    </row>
    <row r="158" spans="2:65" s="12" customFormat="1" ht="11.25">
      <c r="B158" s="168"/>
      <c r="D158" s="149" t="s">
        <v>1207</v>
      </c>
      <c r="E158" s="169" t="s">
        <v>1</v>
      </c>
      <c r="F158" s="170" t="s">
        <v>1218</v>
      </c>
      <c r="H158" s="171">
        <v>1.716</v>
      </c>
      <c r="I158" s="172"/>
      <c r="L158" s="168"/>
      <c r="M158" s="173"/>
      <c r="T158" s="174"/>
      <c r="AT158" s="169" t="s">
        <v>1207</v>
      </c>
      <c r="AU158" s="169" t="s">
        <v>85</v>
      </c>
      <c r="AV158" s="12" t="s">
        <v>85</v>
      </c>
      <c r="AW158" s="12" t="s">
        <v>33</v>
      </c>
      <c r="AX158" s="12" t="s">
        <v>76</v>
      </c>
      <c r="AY158" s="169" t="s">
        <v>181</v>
      </c>
    </row>
    <row r="159" spans="2:65" s="13" customFormat="1" ht="11.25">
      <c r="B159" s="175"/>
      <c r="D159" s="149" t="s">
        <v>1207</v>
      </c>
      <c r="E159" s="176" t="s">
        <v>1</v>
      </c>
      <c r="F159" s="177" t="s">
        <v>1219</v>
      </c>
      <c r="H159" s="176" t="s">
        <v>1</v>
      </c>
      <c r="I159" s="178"/>
      <c r="L159" s="175"/>
      <c r="M159" s="179"/>
      <c r="T159" s="180"/>
      <c r="AT159" s="176" t="s">
        <v>1207</v>
      </c>
      <c r="AU159" s="176" t="s">
        <v>85</v>
      </c>
      <c r="AV159" s="13" t="s">
        <v>83</v>
      </c>
      <c r="AW159" s="13" t="s">
        <v>33</v>
      </c>
      <c r="AX159" s="13" t="s">
        <v>76</v>
      </c>
      <c r="AY159" s="176" t="s">
        <v>181</v>
      </c>
    </row>
    <row r="160" spans="2:65" s="12" customFormat="1" ht="11.25">
      <c r="B160" s="168"/>
      <c r="D160" s="149" t="s">
        <v>1207</v>
      </c>
      <c r="E160" s="169" t="s">
        <v>1</v>
      </c>
      <c r="F160" s="170" t="s">
        <v>1220</v>
      </c>
      <c r="H160" s="171">
        <v>1.1399999999999999</v>
      </c>
      <c r="I160" s="172"/>
      <c r="L160" s="168"/>
      <c r="M160" s="173"/>
      <c r="T160" s="174"/>
      <c r="AT160" s="169" t="s">
        <v>1207</v>
      </c>
      <c r="AU160" s="169" t="s">
        <v>85</v>
      </c>
      <c r="AV160" s="12" t="s">
        <v>85</v>
      </c>
      <c r="AW160" s="12" t="s">
        <v>33</v>
      </c>
      <c r="AX160" s="12" t="s">
        <v>76</v>
      </c>
      <c r="AY160" s="169" t="s">
        <v>181</v>
      </c>
    </row>
    <row r="161" spans="2:65" s="14" customFormat="1" ht="11.25">
      <c r="B161" s="181"/>
      <c r="D161" s="149" t="s">
        <v>1207</v>
      </c>
      <c r="E161" s="182" t="s">
        <v>1</v>
      </c>
      <c r="F161" s="183" t="s">
        <v>1221</v>
      </c>
      <c r="H161" s="184">
        <v>2.8559999999999999</v>
      </c>
      <c r="I161" s="185"/>
      <c r="L161" s="181"/>
      <c r="M161" s="186"/>
      <c r="T161" s="187"/>
      <c r="AT161" s="182" t="s">
        <v>1207</v>
      </c>
      <c r="AU161" s="182" t="s">
        <v>85</v>
      </c>
      <c r="AV161" s="14" t="s">
        <v>200</v>
      </c>
      <c r="AW161" s="14" t="s">
        <v>33</v>
      </c>
      <c r="AX161" s="14" t="s">
        <v>83</v>
      </c>
      <c r="AY161" s="182" t="s">
        <v>181</v>
      </c>
    </row>
    <row r="162" spans="2:65" s="1" customFormat="1" ht="33" customHeight="1">
      <c r="B162" s="134"/>
      <c r="C162" s="153" t="s">
        <v>200</v>
      </c>
      <c r="D162" s="153" t="s">
        <v>191</v>
      </c>
      <c r="E162" s="154" t="s">
        <v>1222</v>
      </c>
      <c r="F162" s="155" t="s">
        <v>1223</v>
      </c>
      <c r="G162" s="156" t="s">
        <v>1211</v>
      </c>
      <c r="H162" s="157">
        <v>8.4339999999999993</v>
      </c>
      <c r="I162" s="158"/>
      <c r="J162" s="159">
        <f>ROUND(I162*H162,2)</f>
        <v>0</v>
      </c>
      <c r="K162" s="155" t="s">
        <v>1</v>
      </c>
      <c r="L162" s="32"/>
      <c r="M162" s="160" t="s">
        <v>1</v>
      </c>
      <c r="N162" s="161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200</v>
      </c>
      <c r="AT162" s="147" t="s">
        <v>191</v>
      </c>
      <c r="AU162" s="147" t="s">
        <v>85</v>
      </c>
      <c r="AY162" s="17" t="s">
        <v>181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200</v>
      </c>
      <c r="BM162" s="147" t="s">
        <v>1224</v>
      </c>
    </row>
    <row r="163" spans="2:65" s="1" customFormat="1" ht="19.5">
      <c r="B163" s="32"/>
      <c r="D163" s="149" t="s">
        <v>190</v>
      </c>
      <c r="F163" s="150" t="s">
        <v>1223</v>
      </c>
      <c r="I163" s="151"/>
      <c r="L163" s="32"/>
      <c r="M163" s="152"/>
      <c r="T163" s="56"/>
      <c r="AT163" s="17" t="s">
        <v>190</v>
      </c>
      <c r="AU163" s="17" t="s">
        <v>85</v>
      </c>
    </row>
    <row r="164" spans="2:65" s="12" customFormat="1" ht="11.25">
      <c r="B164" s="168"/>
      <c r="D164" s="149" t="s">
        <v>1207</v>
      </c>
      <c r="E164" s="169" t="s">
        <v>1</v>
      </c>
      <c r="F164" s="170" t="s">
        <v>1225</v>
      </c>
      <c r="H164" s="171">
        <v>8.4339999999999993</v>
      </c>
      <c r="I164" s="172"/>
      <c r="L164" s="168"/>
      <c r="M164" s="173"/>
      <c r="T164" s="174"/>
      <c r="AT164" s="169" t="s">
        <v>1207</v>
      </c>
      <c r="AU164" s="169" t="s">
        <v>85</v>
      </c>
      <c r="AV164" s="12" t="s">
        <v>85</v>
      </c>
      <c r="AW164" s="12" t="s">
        <v>33</v>
      </c>
      <c r="AX164" s="12" t="s">
        <v>83</v>
      </c>
      <c r="AY164" s="169" t="s">
        <v>181</v>
      </c>
    </row>
    <row r="165" spans="2:65" s="1" customFormat="1" ht="37.9" customHeight="1">
      <c r="B165" s="134"/>
      <c r="C165" s="153" t="s">
        <v>204</v>
      </c>
      <c r="D165" s="153" t="s">
        <v>191</v>
      </c>
      <c r="E165" s="154" t="s">
        <v>1226</v>
      </c>
      <c r="F165" s="155" t="s">
        <v>1227</v>
      </c>
      <c r="G165" s="156" t="s">
        <v>1211</v>
      </c>
      <c r="H165" s="157">
        <v>16.29</v>
      </c>
      <c r="I165" s="158"/>
      <c r="J165" s="159">
        <f>ROUND(I165*H165,2)</f>
        <v>0</v>
      </c>
      <c r="K165" s="155" t="s">
        <v>1</v>
      </c>
      <c r="L165" s="32"/>
      <c r="M165" s="160" t="s">
        <v>1</v>
      </c>
      <c r="N165" s="161" t="s">
        <v>41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200</v>
      </c>
      <c r="AT165" s="147" t="s">
        <v>191</v>
      </c>
      <c r="AU165" s="147" t="s">
        <v>85</v>
      </c>
      <c r="AY165" s="17" t="s">
        <v>181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200</v>
      </c>
      <c r="BM165" s="147" t="s">
        <v>1228</v>
      </c>
    </row>
    <row r="166" spans="2:65" s="1" customFormat="1" ht="19.5">
      <c r="B166" s="32"/>
      <c r="D166" s="149" t="s">
        <v>190</v>
      </c>
      <c r="F166" s="150" t="s">
        <v>1227</v>
      </c>
      <c r="I166" s="151"/>
      <c r="L166" s="32"/>
      <c r="M166" s="152"/>
      <c r="T166" s="56"/>
      <c r="AT166" s="17" t="s">
        <v>190</v>
      </c>
      <c r="AU166" s="17" t="s">
        <v>85</v>
      </c>
    </row>
    <row r="167" spans="2:65" s="12" customFormat="1" ht="11.25">
      <c r="B167" s="168"/>
      <c r="D167" s="149" t="s">
        <v>1207</v>
      </c>
      <c r="E167" s="169" t="s">
        <v>1</v>
      </c>
      <c r="F167" s="170" t="s">
        <v>1213</v>
      </c>
      <c r="H167" s="171">
        <v>5</v>
      </c>
      <c r="I167" s="172"/>
      <c r="L167" s="168"/>
      <c r="M167" s="173"/>
      <c r="T167" s="174"/>
      <c r="AT167" s="169" t="s">
        <v>1207</v>
      </c>
      <c r="AU167" s="169" t="s">
        <v>85</v>
      </c>
      <c r="AV167" s="12" t="s">
        <v>85</v>
      </c>
      <c r="AW167" s="12" t="s">
        <v>33</v>
      </c>
      <c r="AX167" s="12" t="s">
        <v>76</v>
      </c>
      <c r="AY167" s="169" t="s">
        <v>181</v>
      </c>
    </row>
    <row r="168" spans="2:65" s="13" customFormat="1" ht="11.25">
      <c r="B168" s="175"/>
      <c r="D168" s="149" t="s">
        <v>1207</v>
      </c>
      <c r="E168" s="176" t="s">
        <v>1</v>
      </c>
      <c r="F168" s="177" t="s">
        <v>1217</v>
      </c>
      <c r="H168" s="176" t="s">
        <v>1</v>
      </c>
      <c r="I168" s="178"/>
      <c r="L168" s="175"/>
      <c r="M168" s="179"/>
      <c r="T168" s="180"/>
      <c r="AT168" s="176" t="s">
        <v>1207</v>
      </c>
      <c r="AU168" s="176" t="s">
        <v>85</v>
      </c>
      <c r="AV168" s="13" t="s">
        <v>83</v>
      </c>
      <c r="AW168" s="13" t="s">
        <v>33</v>
      </c>
      <c r="AX168" s="13" t="s">
        <v>76</v>
      </c>
      <c r="AY168" s="176" t="s">
        <v>181</v>
      </c>
    </row>
    <row r="169" spans="2:65" s="12" customFormat="1" ht="11.25">
      <c r="B169" s="168"/>
      <c r="D169" s="149" t="s">
        <v>1207</v>
      </c>
      <c r="E169" s="169" t="s">
        <v>1</v>
      </c>
      <c r="F169" s="170" t="s">
        <v>1218</v>
      </c>
      <c r="H169" s="171">
        <v>1.716</v>
      </c>
      <c r="I169" s="172"/>
      <c r="L169" s="168"/>
      <c r="M169" s="173"/>
      <c r="T169" s="174"/>
      <c r="AT169" s="169" t="s">
        <v>1207</v>
      </c>
      <c r="AU169" s="169" t="s">
        <v>85</v>
      </c>
      <c r="AV169" s="12" t="s">
        <v>85</v>
      </c>
      <c r="AW169" s="12" t="s">
        <v>33</v>
      </c>
      <c r="AX169" s="12" t="s">
        <v>76</v>
      </c>
      <c r="AY169" s="169" t="s">
        <v>181</v>
      </c>
    </row>
    <row r="170" spans="2:65" s="12" customFormat="1" ht="11.25">
      <c r="B170" s="168"/>
      <c r="D170" s="149" t="s">
        <v>1207</v>
      </c>
      <c r="E170" s="169" t="s">
        <v>1</v>
      </c>
      <c r="F170" s="170" t="s">
        <v>1225</v>
      </c>
      <c r="H170" s="171">
        <v>8.4339999999999993</v>
      </c>
      <c r="I170" s="172"/>
      <c r="L170" s="168"/>
      <c r="M170" s="173"/>
      <c r="T170" s="174"/>
      <c r="AT170" s="169" t="s">
        <v>1207</v>
      </c>
      <c r="AU170" s="169" t="s">
        <v>85</v>
      </c>
      <c r="AV170" s="12" t="s">
        <v>85</v>
      </c>
      <c r="AW170" s="12" t="s">
        <v>33</v>
      </c>
      <c r="AX170" s="12" t="s">
        <v>76</v>
      </c>
      <c r="AY170" s="169" t="s">
        <v>181</v>
      </c>
    </row>
    <row r="171" spans="2:65" s="12" customFormat="1" ht="11.25">
      <c r="B171" s="168"/>
      <c r="D171" s="149" t="s">
        <v>1207</v>
      </c>
      <c r="E171" s="169" t="s">
        <v>1</v>
      </c>
      <c r="F171" s="170" t="s">
        <v>1229</v>
      </c>
      <c r="H171" s="171">
        <v>1.1399999999999999</v>
      </c>
      <c r="I171" s="172"/>
      <c r="L171" s="168"/>
      <c r="M171" s="173"/>
      <c r="T171" s="174"/>
      <c r="AT171" s="169" t="s">
        <v>1207</v>
      </c>
      <c r="AU171" s="169" t="s">
        <v>85</v>
      </c>
      <c r="AV171" s="12" t="s">
        <v>85</v>
      </c>
      <c r="AW171" s="12" t="s">
        <v>33</v>
      </c>
      <c r="AX171" s="12" t="s">
        <v>76</v>
      </c>
      <c r="AY171" s="169" t="s">
        <v>181</v>
      </c>
    </row>
    <row r="172" spans="2:65" s="14" customFormat="1" ht="11.25">
      <c r="B172" s="181"/>
      <c r="D172" s="149" t="s">
        <v>1207</v>
      </c>
      <c r="E172" s="182" t="s">
        <v>1</v>
      </c>
      <c r="F172" s="183" t="s">
        <v>1221</v>
      </c>
      <c r="H172" s="184">
        <v>16.29</v>
      </c>
      <c r="I172" s="185"/>
      <c r="L172" s="181"/>
      <c r="M172" s="186"/>
      <c r="T172" s="187"/>
      <c r="AT172" s="182" t="s">
        <v>1207</v>
      </c>
      <c r="AU172" s="182" t="s">
        <v>85</v>
      </c>
      <c r="AV172" s="14" t="s">
        <v>200</v>
      </c>
      <c r="AW172" s="14" t="s">
        <v>33</v>
      </c>
      <c r="AX172" s="14" t="s">
        <v>83</v>
      </c>
      <c r="AY172" s="182" t="s">
        <v>181</v>
      </c>
    </row>
    <row r="173" spans="2:65" s="1" customFormat="1" ht="37.9" customHeight="1">
      <c r="B173" s="134"/>
      <c r="C173" s="153" t="s">
        <v>209</v>
      </c>
      <c r="D173" s="153" t="s">
        <v>191</v>
      </c>
      <c r="E173" s="154" t="s">
        <v>1230</v>
      </c>
      <c r="F173" s="155" t="s">
        <v>1231</v>
      </c>
      <c r="G173" s="156" t="s">
        <v>1211</v>
      </c>
      <c r="H173" s="157">
        <v>15.29</v>
      </c>
      <c r="I173" s="158"/>
      <c r="J173" s="159">
        <f>ROUND(I173*H173,2)</f>
        <v>0</v>
      </c>
      <c r="K173" s="155" t="s">
        <v>1</v>
      </c>
      <c r="L173" s="32"/>
      <c r="M173" s="160" t="s">
        <v>1</v>
      </c>
      <c r="N173" s="161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200</v>
      </c>
      <c r="AT173" s="147" t="s">
        <v>191</v>
      </c>
      <c r="AU173" s="147" t="s">
        <v>85</v>
      </c>
      <c r="AY173" s="17" t="s">
        <v>181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200</v>
      </c>
      <c r="BM173" s="147" t="s">
        <v>1232</v>
      </c>
    </row>
    <row r="174" spans="2:65" s="1" customFormat="1" ht="19.5">
      <c r="B174" s="32"/>
      <c r="D174" s="149" t="s">
        <v>190</v>
      </c>
      <c r="F174" s="150" t="s">
        <v>1231</v>
      </c>
      <c r="I174" s="151"/>
      <c r="L174" s="32"/>
      <c r="M174" s="152"/>
      <c r="T174" s="56"/>
      <c r="AT174" s="17" t="s">
        <v>190</v>
      </c>
      <c r="AU174" s="17" t="s">
        <v>85</v>
      </c>
    </row>
    <row r="175" spans="2:65" s="12" customFormat="1" ht="11.25">
      <c r="B175" s="168"/>
      <c r="D175" s="149" t="s">
        <v>1207</v>
      </c>
      <c r="E175" s="169" t="s">
        <v>1</v>
      </c>
      <c r="F175" s="170" t="s">
        <v>1233</v>
      </c>
      <c r="H175" s="171">
        <v>15.29</v>
      </c>
      <c r="I175" s="172"/>
      <c r="L175" s="168"/>
      <c r="M175" s="173"/>
      <c r="T175" s="174"/>
      <c r="AT175" s="169" t="s">
        <v>1207</v>
      </c>
      <c r="AU175" s="169" t="s">
        <v>85</v>
      </c>
      <c r="AV175" s="12" t="s">
        <v>85</v>
      </c>
      <c r="AW175" s="12" t="s">
        <v>33</v>
      </c>
      <c r="AX175" s="12" t="s">
        <v>83</v>
      </c>
      <c r="AY175" s="169" t="s">
        <v>181</v>
      </c>
    </row>
    <row r="176" spans="2:65" s="1" customFormat="1" ht="24.2" customHeight="1">
      <c r="B176" s="134"/>
      <c r="C176" s="153" t="s">
        <v>214</v>
      </c>
      <c r="D176" s="153" t="s">
        <v>191</v>
      </c>
      <c r="E176" s="154" t="s">
        <v>1234</v>
      </c>
      <c r="F176" s="155" t="s">
        <v>1235</v>
      </c>
      <c r="G176" s="156" t="s">
        <v>868</v>
      </c>
      <c r="H176" s="157">
        <v>27.521999999999998</v>
      </c>
      <c r="I176" s="158"/>
      <c r="J176" s="159">
        <f>ROUND(I176*H176,2)</f>
        <v>0</v>
      </c>
      <c r="K176" s="155" t="s">
        <v>1</v>
      </c>
      <c r="L176" s="32"/>
      <c r="M176" s="160" t="s">
        <v>1</v>
      </c>
      <c r="N176" s="161" t="s">
        <v>41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200</v>
      </c>
      <c r="AT176" s="147" t="s">
        <v>191</v>
      </c>
      <c r="AU176" s="147" t="s">
        <v>85</v>
      </c>
      <c r="AY176" s="17" t="s">
        <v>181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200</v>
      </c>
      <c r="BM176" s="147" t="s">
        <v>1236</v>
      </c>
    </row>
    <row r="177" spans="2:65" s="1" customFormat="1" ht="19.5">
      <c r="B177" s="32"/>
      <c r="D177" s="149" t="s">
        <v>190</v>
      </c>
      <c r="F177" s="150" t="s">
        <v>1235</v>
      </c>
      <c r="I177" s="151"/>
      <c r="L177" s="32"/>
      <c r="M177" s="152"/>
      <c r="T177" s="56"/>
      <c r="AT177" s="17" t="s">
        <v>190</v>
      </c>
      <c r="AU177" s="17" t="s">
        <v>85</v>
      </c>
    </row>
    <row r="178" spans="2:65" s="12" customFormat="1" ht="11.25">
      <c r="B178" s="168"/>
      <c r="D178" s="149" t="s">
        <v>1207</v>
      </c>
      <c r="E178" s="169" t="s">
        <v>1</v>
      </c>
      <c r="F178" s="170" t="s">
        <v>1237</v>
      </c>
      <c r="H178" s="171">
        <v>15.29</v>
      </c>
      <c r="I178" s="172"/>
      <c r="L178" s="168"/>
      <c r="M178" s="173"/>
      <c r="T178" s="174"/>
      <c r="AT178" s="169" t="s">
        <v>1207</v>
      </c>
      <c r="AU178" s="169" t="s">
        <v>85</v>
      </c>
      <c r="AV178" s="12" t="s">
        <v>85</v>
      </c>
      <c r="AW178" s="12" t="s">
        <v>33</v>
      </c>
      <c r="AX178" s="12" t="s">
        <v>76</v>
      </c>
      <c r="AY178" s="169" t="s">
        <v>181</v>
      </c>
    </row>
    <row r="179" spans="2:65" s="12" customFormat="1" ht="11.25">
      <c r="B179" s="168"/>
      <c r="D179" s="149" t="s">
        <v>1207</v>
      </c>
      <c r="E179" s="169" t="s">
        <v>1</v>
      </c>
      <c r="F179" s="170" t="s">
        <v>1238</v>
      </c>
      <c r="H179" s="171">
        <v>27.521999999999998</v>
      </c>
      <c r="I179" s="172"/>
      <c r="L179" s="168"/>
      <c r="M179" s="173"/>
      <c r="T179" s="174"/>
      <c r="AT179" s="169" t="s">
        <v>1207</v>
      </c>
      <c r="AU179" s="169" t="s">
        <v>85</v>
      </c>
      <c r="AV179" s="12" t="s">
        <v>85</v>
      </c>
      <c r="AW179" s="12" t="s">
        <v>33</v>
      </c>
      <c r="AX179" s="12" t="s">
        <v>83</v>
      </c>
      <c r="AY179" s="169" t="s">
        <v>181</v>
      </c>
    </row>
    <row r="180" spans="2:65" s="1" customFormat="1" ht="24.2" customHeight="1">
      <c r="B180" s="134"/>
      <c r="C180" s="153" t="s">
        <v>220</v>
      </c>
      <c r="D180" s="153" t="s">
        <v>191</v>
      </c>
      <c r="E180" s="154" t="s">
        <v>1239</v>
      </c>
      <c r="F180" s="155" t="s">
        <v>1240</v>
      </c>
      <c r="G180" s="156" t="s">
        <v>1211</v>
      </c>
      <c r="H180" s="157">
        <v>1</v>
      </c>
      <c r="I180" s="158"/>
      <c r="J180" s="159">
        <f>ROUND(I180*H180,2)</f>
        <v>0</v>
      </c>
      <c r="K180" s="155" t="s">
        <v>1</v>
      </c>
      <c r="L180" s="32"/>
      <c r="M180" s="160" t="s">
        <v>1</v>
      </c>
      <c r="N180" s="161" t="s">
        <v>41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200</v>
      </c>
      <c r="AT180" s="147" t="s">
        <v>191</v>
      </c>
      <c r="AU180" s="147" t="s">
        <v>85</v>
      </c>
      <c r="AY180" s="17" t="s">
        <v>181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83</v>
      </c>
      <c r="BK180" s="148">
        <f>ROUND(I180*H180,2)</f>
        <v>0</v>
      </c>
      <c r="BL180" s="17" t="s">
        <v>200</v>
      </c>
      <c r="BM180" s="147" t="s">
        <v>1241</v>
      </c>
    </row>
    <row r="181" spans="2:65" s="1" customFormat="1" ht="19.5">
      <c r="B181" s="32"/>
      <c r="D181" s="149" t="s">
        <v>190</v>
      </c>
      <c r="F181" s="150" t="s">
        <v>1240</v>
      </c>
      <c r="I181" s="151"/>
      <c r="L181" s="32"/>
      <c r="M181" s="152"/>
      <c r="T181" s="56"/>
      <c r="AT181" s="17" t="s">
        <v>190</v>
      </c>
      <c r="AU181" s="17" t="s">
        <v>85</v>
      </c>
    </row>
    <row r="182" spans="2:65" s="11" customFormat="1" ht="22.9" customHeight="1">
      <c r="B182" s="124"/>
      <c r="D182" s="125" t="s">
        <v>75</v>
      </c>
      <c r="E182" s="162" t="s">
        <v>85</v>
      </c>
      <c r="F182" s="162" t="s">
        <v>1242</v>
      </c>
      <c r="I182" s="127"/>
      <c r="J182" s="163">
        <f>BK182</f>
        <v>0</v>
      </c>
      <c r="L182" s="124"/>
      <c r="M182" s="129"/>
      <c r="P182" s="130">
        <f>SUM(P183:P193)</f>
        <v>0</v>
      </c>
      <c r="R182" s="130">
        <f>SUM(R183:R193)</f>
        <v>18.366379739999996</v>
      </c>
      <c r="T182" s="131">
        <f>SUM(T183:T193)</f>
        <v>0</v>
      </c>
      <c r="AR182" s="125" t="s">
        <v>83</v>
      </c>
      <c r="AT182" s="132" t="s">
        <v>75</v>
      </c>
      <c r="AU182" s="132" t="s">
        <v>83</v>
      </c>
      <c r="AY182" s="125" t="s">
        <v>181</v>
      </c>
      <c r="BK182" s="133">
        <f>SUM(BK183:BK193)</f>
        <v>0</v>
      </c>
    </row>
    <row r="183" spans="2:65" s="1" customFormat="1" ht="24.2" customHeight="1">
      <c r="B183" s="134"/>
      <c r="C183" s="153" t="s">
        <v>224</v>
      </c>
      <c r="D183" s="153" t="s">
        <v>191</v>
      </c>
      <c r="E183" s="154" t="s">
        <v>1243</v>
      </c>
      <c r="F183" s="155" t="s">
        <v>1244</v>
      </c>
      <c r="G183" s="156" t="s">
        <v>1211</v>
      </c>
      <c r="H183" s="157">
        <v>0.9</v>
      </c>
      <c r="I183" s="158"/>
      <c r="J183" s="159">
        <f>ROUND(I183*H183,2)</f>
        <v>0</v>
      </c>
      <c r="K183" s="155" t="s">
        <v>1</v>
      </c>
      <c r="L183" s="32"/>
      <c r="M183" s="160" t="s">
        <v>1</v>
      </c>
      <c r="N183" s="161" t="s">
        <v>41</v>
      </c>
      <c r="P183" s="145">
        <f>O183*H183</f>
        <v>0</v>
      </c>
      <c r="Q183" s="145">
        <v>2.16</v>
      </c>
      <c r="R183" s="145">
        <f>Q183*H183</f>
        <v>1.9440000000000002</v>
      </c>
      <c r="S183" s="145">
        <v>0</v>
      </c>
      <c r="T183" s="146">
        <f>S183*H183</f>
        <v>0</v>
      </c>
      <c r="AR183" s="147" t="s">
        <v>200</v>
      </c>
      <c r="AT183" s="147" t="s">
        <v>191</v>
      </c>
      <c r="AU183" s="147" t="s">
        <v>85</v>
      </c>
      <c r="AY183" s="17" t="s">
        <v>181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83</v>
      </c>
      <c r="BK183" s="148">
        <f>ROUND(I183*H183,2)</f>
        <v>0</v>
      </c>
      <c r="BL183" s="17" t="s">
        <v>200</v>
      </c>
      <c r="BM183" s="147" t="s">
        <v>1245</v>
      </c>
    </row>
    <row r="184" spans="2:65" s="1" customFormat="1" ht="19.5">
      <c r="B184" s="32"/>
      <c r="D184" s="149" t="s">
        <v>190</v>
      </c>
      <c r="F184" s="150" t="s">
        <v>1244</v>
      </c>
      <c r="I184" s="151"/>
      <c r="L184" s="32"/>
      <c r="M184" s="152"/>
      <c r="T184" s="56"/>
      <c r="AT184" s="17" t="s">
        <v>190</v>
      </c>
      <c r="AU184" s="17" t="s">
        <v>85</v>
      </c>
    </row>
    <row r="185" spans="2:65" s="13" customFormat="1" ht="11.25">
      <c r="B185" s="175"/>
      <c r="D185" s="149" t="s">
        <v>1207</v>
      </c>
      <c r="E185" s="176" t="s">
        <v>1</v>
      </c>
      <c r="F185" s="177" t="s">
        <v>1246</v>
      </c>
      <c r="H185" s="176" t="s">
        <v>1</v>
      </c>
      <c r="I185" s="178"/>
      <c r="L185" s="175"/>
      <c r="M185" s="179"/>
      <c r="T185" s="180"/>
      <c r="AT185" s="176" t="s">
        <v>1207</v>
      </c>
      <c r="AU185" s="176" t="s">
        <v>85</v>
      </c>
      <c r="AV185" s="13" t="s">
        <v>83</v>
      </c>
      <c r="AW185" s="13" t="s">
        <v>33</v>
      </c>
      <c r="AX185" s="13" t="s">
        <v>76</v>
      </c>
      <c r="AY185" s="176" t="s">
        <v>181</v>
      </c>
    </row>
    <row r="186" spans="2:65" s="12" customFormat="1" ht="11.25">
      <c r="B186" s="168"/>
      <c r="D186" s="149" t="s">
        <v>1207</v>
      </c>
      <c r="E186" s="169" t="s">
        <v>1</v>
      </c>
      <c r="F186" s="170" t="s">
        <v>1247</v>
      </c>
      <c r="H186" s="171">
        <v>0.9</v>
      </c>
      <c r="I186" s="172"/>
      <c r="L186" s="168"/>
      <c r="M186" s="173"/>
      <c r="T186" s="174"/>
      <c r="AT186" s="169" t="s">
        <v>1207</v>
      </c>
      <c r="AU186" s="169" t="s">
        <v>85</v>
      </c>
      <c r="AV186" s="12" t="s">
        <v>85</v>
      </c>
      <c r="AW186" s="12" t="s">
        <v>33</v>
      </c>
      <c r="AX186" s="12" t="s">
        <v>83</v>
      </c>
      <c r="AY186" s="169" t="s">
        <v>181</v>
      </c>
    </row>
    <row r="187" spans="2:65" s="1" customFormat="1" ht="16.5" customHeight="1">
      <c r="B187" s="134"/>
      <c r="C187" s="153" t="s">
        <v>228</v>
      </c>
      <c r="D187" s="153" t="s">
        <v>191</v>
      </c>
      <c r="E187" s="154" t="s">
        <v>1248</v>
      </c>
      <c r="F187" s="155" t="s">
        <v>1249</v>
      </c>
      <c r="G187" s="156" t="s">
        <v>1211</v>
      </c>
      <c r="H187" s="157">
        <v>7.1369999999999996</v>
      </c>
      <c r="I187" s="158"/>
      <c r="J187" s="159">
        <f>ROUND(I187*H187,2)</f>
        <v>0</v>
      </c>
      <c r="K187" s="155" t="s">
        <v>1</v>
      </c>
      <c r="L187" s="32"/>
      <c r="M187" s="160" t="s">
        <v>1</v>
      </c>
      <c r="N187" s="161" t="s">
        <v>41</v>
      </c>
      <c r="P187" s="145">
        <f>O187*H187</f>
        <v>0</v>
      </c>
      <c r="Q187" s="145">
        <v>2.3010199999999998</v>
      </c>
      <c r="R187" s="145">
        <f>Q187*H187</f>
        <v>16.422379739999997</v>
      </c>
      <c r="S187" s="145">
        <v>0</v>
      </c>
      <c r="T187" s="146">
        <f>S187*H187</f>
        <v>0</v>
      </c>
      <c r="AR187" s="147" t="s">
        <v>200</v>
      </c>
      <c r="AT187" s="147" t="s">
        <v>191</v>
      </c>
      <c r="AU187" s="147" t="s">
        <v>85</v>
      </c>
      <c r="AY187" s="17" t="s">
        <v>181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200</v>
      </c>
      <c r="BM187" s="147" t="s">
        <v>1250</v>
      </c>
    </row>
    <row r="188" spans="2:65" s="1" customFormat="1" ht="11.25">
      <c r="B188" s="32"/>
      <c r="D188" s="149" t="s">
        <v>190</v>
      </c>
      <c r="F188" s="150" t="s">
        <v>1249</v>
      </c>
      <c r="I188" s="151"/>
      <c r="L188" s="32"/>
      <c r="M188" s="152"/>
      <c r="T188" s="56"/>
      <c r="AT188" s="17" t="s">
        <v>190</v>
      </c>
      <c r="AU188" s="17" t="s">
        <v>85</v>
      </c>
    </row>
    <row r="189" spans="2:65" s="13" customFormat="1" ht="11.25">
      <c r="B189" s="175"/>
      <c r="D189" s="149" t="s">
        <v>1207</v>
      </c>
      <c r="E189" s="176" t="s">
        <v>1</v>
      </c>
      <c r="F189" s="177" t="s">
        <v>1217</v>
      </c>
      <c r="H189" s="176" t="s">
        <v>1</v>
      </c>
      <c r="I189" s="178"/>
      <c r="L189" s="175"/>
      <c r="M189" s="179"/>
      <c r="T189" s="180"/>
      <c r="AT189" s="176" t="s">
        <v>1207</v>
      </c>
      <c r="AU189" s="176" t="s">
        <v>85</v>
      </c>
      <c r="AV189" s="13" t="s">
        <v>83</v>
      </c>
      <c r="AW189" s="13" t="s">
        <v>33</v>
      </c>
      <c r="AX189" s="13" t="s">
        <v>76</v>
      </c>
      <c r="AY189" s="176" t="s">
        <v>181</v>
      </c>
    </row>
    <row r="190" spans="2:65" s="12" customFormat="1" ht="11.25">
      <c r="B190" s="168"/>
      <c r="D190" s="149" t="s">
        <v>1207</v>
      </c>
      <c r="E190" s="169" t="s">
        <v>1</v>
      </c>
      <c r="F190" s="170" t="s">
        <v>1251</v>
      </c>
      <c r="H190" s="171">
        <v>2.9969999999999999</v>
      </c>
      <c r="I190" s="172"/>
      <c r="L190" s="168"/>
      <c r="M190" s="173"/>
      <c r="T190" s="174"/>
      <c r="AT190" s="169" t="s">
        <v>1207</v>
      </c>
      <c r="AU190" s="169" t="s">
        <v>85</v>
      </c>
      <c r="AV190" s="12" t="s">
        <v>85</v>
      </c>
      <c r="AW190" s="12" t="s">
        <v>33</v>
      </c>
      <c r="AX190" s="12" t="s">
        <v>76</v>
      </c>
      <c r="AY190" s="169" t="s">
        <v>181</v>
      </c>
    </row>
    <row r="191" spans="2:65" s="12" customFormat="1" ht="11.25">
      <c r="B191" s="168"/>
      <c r="D191" s="149" t="s">
        <v>1207</v>
      </c>
      <c r="E191" s="169" t="s">
        <v>1</v>
      </c>
      <c r="F191" s="170" t="s">
        <v>1252</v>
      </c>
      <c r="H191" s="171">
        <v>3</v>
      </c>
      <c r="I191" s="172"/>
      <c r="L191" s="168"/>
      <c r="M191" s="173"/>
      <c r="T191" s="174"/>
      <c r="AT191" s="169" t="s">
        <v>1207</v>
      </c>
      <c r="AU191" s="169" t="s">
        <v>85</v>
      </c>
      <c r="AV191" s="12" t="s">
        <v>85</v>
      </c>
      <c r="AW191" s="12" t="s">
        <v>33</v>
      </c>
      <c r="AX191" s="12" t="s">
        <v>76</v>
      </c>
      <c r="AY191" s="169" t="s">
        <v>181</v>
      </c>
    </row>
    <row r="192" spans="2:65" s="12" customFormat="1" ht="11.25">
      <c r="B192" s="168"/>
      <c r="D192" s="149" t="s">
        <v>1207</v>
      </c>
      <c r="E192" s="169" t="s">
        <v>1</v>
      </c>
      <c r="F192" s="170" t="s">
        <v>1253</v>
      </c>
      <c r="H192" s="171">
        <v>1.1399999999999999</v>
      </c>
      <c r="I192" s="172"/>
      <c r="L192" s="168"/>
      <c r="M192" s="173"/>
      <c r="T192" s="174"/>
      <c r="AT192" s="169" t="s">
        <v>1207</v>
      </c>
      <c r="AU192" s="169" t="s">
        <v>85</v>
      </c>
      <c r="AV192" s="12" t="s">
        <v>85</v>
      </c>
      <c r="AW192" s="12" t="s">
        <v>33</v>
      </c>
      <c r="AX192" s="12" t="s">
        <v>76</v>
      </c>
      <c r="AY192" s="169" t="s">
        <v>181</v>
      </c>
    </row>
    <row r="193" spans="2:65" s="14" customFormat="1" ht="11.25">
      <c r="B193" s="181"/>
      <c r="D193" s="149" t="s">
        <v>1207</v>
      </c>
      <c r="E193" s="182" t="s">
        <v>1</v>
      </c>
      <c r="F193" s="183" t="s">
        <v>1221</v>
      </c>
      <c r="H193" s="184">
        <v>7.1369999999999996</v>
      </c>
      <c r="I193" s="185"/>
      <c r="L193" s="181"/>
      <c r="M193" s="186"/>
      <c r="T193" s="187"/>
      <c r="AT193" s="182" t="s">
        <v>1207</v>
      </c>
      <c r="AU193" s="182" t="s">
        <v>85</v>
      </c>
      <c r="AV193" s="14" t="s">
        <v>200</v>
      </c>
      <c r="AW193" s="14" t="s">
        <v>33</v>
      </c>
      <c r="AX193" s="14" t="s">
        <v>83</v>
      </c>
      <c r="AY193" s="182" t="s">
        <v>181</v>
      </c>
    </row>
    <row r="194" spans="2:65" s="11" customFormat="1" ht="22.9" customHeight="1">
      <c r="B194" s="124"/>
      <c r="D194" s="125" t="s">
        <v>75</v>
      </c>
      <c r="E194" s="162" t="s">
        <v>91</v>
      </c>
      <c r="F194" s="162" t="s">
        <v>1254</v>
      </c>
      <c r="I194" s="127"/>
      <c r="J194" s="163">
        <f>BK194</f>
        <v>0</v>
      </c>
      <c r="L194" s="124"/>
      <c r="M194" s="129"/>
      <c r="P194" s="130">
        <f>SUM(P195:P269)</f>
        <v>0</v>
      </c>
      <c r="R194" s="130">
        <f>SUM(R195:R269)</f>
        <v>34.576715360000009</v>
      </c>
      <c r="T194" s="131">
        <f>SUM(T195:T269)</f>
        <v>0</v>
      </c>
      <c r="AR194" s="125" t="s">
        <v>83</v>
      </c>
      <c r="AT194" s="132" t="s">
        <v>75</v>
      </c>
      <c r="AU194" s="132" t="s">
        <v>83</v>
      </c>
      <c r="AY194" s="125" t="s">
        <v>181</v>
      </c>
      <c r="BK194" s="133">
        <f>SUM(BK195:BK269)</f>
        <v>0</v>
      </c>
    </row>
    <row r="195" spans="2:65" s="1" customFormat="1" ht="24.2" customHeight="1">
      <c r="B195" s="134"/>
      <c r="C195" s="153" t="s">
        <v>232</v>
      </c>
      <c r="D195" s="153" t="s">
        <v>191</v>
      </c>
      <c r="E195" s="154" t="s">
        <v>1255</v>
      </c>
      <c r="F195" s="155" t="s">
        <v>1256</v>
      </c>
      <c r="G195" s="156" t="s">
        <v>734</v>
      </c>
      <c r="H195" s="157">
        <v>7.17</v>
      </c>
      <c r="I195" s="158"/>
      <c r="J195" s="159">
        <f>ROUND(I195*H195,2)</f>
        <v>0</v>
      </c>
      <c r="K195" s="155" t="s">
        <v>1</v>
      </c>
      <c r="L195" s="32"/>
      <c r="M195" s="160" t="s">
        <v>1</v>
      </c>
      <c r="N195" s="161" t="s">
        <v>41</v>
      </c>
      <c r="P195" s="145">
        <f>O195*H195</f>
        <v>0</v>
      </c>
      <c r="Q195" s="145">
        <v>0.14380999999999999</v>
      </c>
      <c r="R195" s="145">
        <f>Q195*H195</f>
        <v>1.0311177</v>
      </c>
      <c r="S195" s="145">
        <v>0</v>
      </c>
      <c r="T195" s="146">
        <f>S195*H195</f>
        <v>0</v>
      </c>
      <c r="AR195" s="147" t="s">
        <v>200</v>
      </c>
      <c r="AT195" s="147" t="s">
        <v>191</v>
      </c>
      <c r="AU195" s="147" t="s">
        <v>85</v>
      </c>
      <c r="AY195" s="17" t="s">
        <v>181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200</v>
      </c>
      <c r="BM195" s="147" t="s">
        <v>1257</v>
      </c>
    </row>
    <row r="196" spans="2:65" s="1" customFormat="1" ht="11.25">
      <c r="B196" s="32"/>
      <c r="D196" s="149" t="s">
        <v>190</v>
      </c>
      <c r="F196" s="150" t="s">
        <v>1256</v>
      </c>
      <c r="I196" s="151"/>
      <c r="L196" s="32"/>
      <c r="M196" s="152"/>
      <c r="T196" s="56"/>
      <c r="AT196" s="17" t="s">
        <v>190</v>
      </c>
      <c r="AU196" s="17" t="s">
        <v>85</v>
      </c>
    </row>
    <row r="197" spans="2:65" s="13" customFormat="1" ht="11.25">
      <c r="B197" s="175"/>
      <c r="D197" s="149" t="s">
        <v>1207</v>
      </c>
      <c r="E197" s="176" t="s">
        <v>1</v>
      </c>
      <c r="F197" s="177" t="s">
        <v>1258</v>
      </c>
      <c r="H197" s="176" t="s">
        <v>1</v>
      </c>
      <c r="I197" s="178"/>
      <c r="L197" s="175"/>
      <c r="M197" s="179"/>
      <c r="T197" s="180"/>
      <c r="AT197" s="176" t="s">
        <v>1207</v>
      </c>
      <c r="AU197" s="176" t="s">
        <v>85</v>
      </c>
      <c r="AV197" s="13" t="s">
        <v>83</v>
      </c>
      <c r="AW197" s="13" t="s">
        <v>33</v>
      </c>
      <c r="AX197" s="13" t="s">
        <v>76</v>
      </c>
      <c r="AY197" s="176" t="s">
        <v>181</v>
      </c>
    </row>
    <row r="198" spans="2:65" s="12" customFormat="1" ht="11.25">
      <c r="B198" s="168"/>
      <c r="D198" s="149" t="s">
        <v>1207</v>
      </c>
      <c r="E198" s="169" t="s">
        <v>1</v>
      </c>
      <c r="F198" s="170" t="s">
        <v>1259</v>
      </c>
      <c r="H198" s="171">
        <v>7.17</v>
      </c>
      <c r="I198" s="172"/>
      <c r="L198" s="168"/>
      <c r="M198" s="173"/>
      <c r="T198" s="174"/>
      <c r="AT198" s="169" t="s">
        <v>1207</v>
      </c>
      <c r="AU198" s="169" t="s">
        <v>85</v>
      </c>
      <c r="AV198" s="12" t="s">
        <v>85</v>
      </c>
      <c r="AW198" s="12" t="s">
        <v>33</v>
      </c>
      <c r="AX198" s="12" t="s">
        <v>83</v>
      </c>
      <c r="AY198" s="169" t="s">
        <v>181</v>
      </c>
    </row>
    <row r="199" spans="2:65" s="1" customFormat="1" ht="24.2" customHeight="1">
      <c r="B199" s="134"/>
      <c r="C199" s="153" t="s">
        <v>8</v>
      </c>
      <c r="D199" s="153" t="s">
        <v>191</v>
      </c>
      <c r="E199" s="154" t="s">
        <v>1260</v>
      </c>
      <c r="F199" s="155" t="s">
        <v>1261</v>
      </c>
      <c r="G199" s="156" t="s">
        <v>734</v>
      </c>
      <c r="H199" s="157">
        <v>5.4560000000000004</v>
      </c>
      <c r="I199" s="158"/>
      <c r="J199" s="159">
        <f>ROUND(I199*H199,2)</f>
        <v>0</v>
      </c>
      <c r="K199" s="155" t="s">
        <v>1</v>
      </c>
      <c r="L199" s="32"/>
      <c r="M199" s="160" t="s">
        <v>1</v>
      </c>
      <c r="N199" s="161" t="s">
        <v>41</v>
      </c>
      <c r="P199" s="145">
        <f>O199*H199</f>
        <v>0</v>
      </c>
      <c r="Q199" s="145">
        <v>0.18970999999999999</v>
      </c>
      <c r="R199" s="145">
        <f>Q199*H199</f>
        <v>1.0350577599999999</v>
      </c>
      <c r="S199" s="145">
        <v>0</v>
      </c>
      <c r="T199" s="146">
        <f>S199*H199</f>
        <v>0</v>
      </c>
      <c r="AR199" s="147" t="s">
        <v>200</v>
      </c>
      <c r="AT199" s="147" t="s">
        <v>191</v>
      </c>
      <c r="AU199" s="147" t="s">
        <v>85</v>
      </c>
      <c r="AY199" s="17" t="s">
        <v>181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83</v>
      </c>
      <c r="BK199" s="148">
        <f>ROUND(I199*H199,2)</f>
        <v>0</v>
      </c>
      <c r="BL199" s="17" t="s">
        <v>200</v>
      </c>
      <c r="BM199" s="147" t="s">
        <v>1262</v>
      </c>
    </row>
    <row r="200" spans="2:65" s="1" customFormat="1" ht="11.25">
      <c r="B200" s="32"/>
      <c r="D200" s="149" t="s">
        <v>190</v>
      </c>
      <c r="F200" s="150" t="s">
        <v>1261</v>
      </c>
      <c r="I200" s="151"/>
      <c r="L200" s="32"/>
      <c r="M200" s="152"/>
      <c r="T200" s="56"/>
      <c r="AT200" s="17" t="s">
        <v>190</v>
      </c>
      <c r="AU200" s="17" t="s">
        <v>85</v>
      </c>
    </row>
    <row r="201" spans="2:65" s="13" customFormat="1" ht="11.25">
      <c r="B201" s="175"/>
      <c r="D201" s="149" t="s">
        <v>1207</v>
      </c>
      <c r="E201" s="176" t="s">
        <v>1</v>
      </c>
      <c r="F201" s="177" t="s">
        <v>1258</v>
      </c>
      <c r="H201" s="176" t="s">
        <v>1</v>
      </c>
      <c r="I201" s="178"/>
      <c r="L201" s="175"/>
      <c r="M201" s="179"/>
      <c r="T201" s="180"/>
      <c r="AT201" s="176" t="s">
        <v>1207</v>
      </c>
      <c r="AU201" s="176" t="s">
        <v>85</v>
      </c>
      <c r="AV201" s="13" t="s">
        <v>83</v>
      </c>
      <c r="AW201" s="13" t="s">
        <v>33</v>
      </c>
      <c r="AX201" s="13" t="s">
        <v>76</v>
      </c>
      <c r="AY201" s="176" t="s">
        <v>181</v>
      </c>
    </row>
    <row r="202" spans="2:65" s="12" customFormat="1" ht="11.25">
      <c r="B202" s="168"/>
      <c r="D202" s="149" t="s">
        <v>1207</v>
      </c>
      <c r="E202" s="169" t="s">
        <v>1</v>
      </c>
      <c r="F202" s="170" t="s">
        <v>1263</v>
      </c>
      <c r="H202" s="171">
        <v>5.4560000000000004</v>
      </c>
      <c r="I202" s="172"/>
      <c r="L202" s="168"/>
      <c r="M202" s="173"/>
      <c r="T202" s="174"/>
      <c r="AT202" s="169" t="s">
        <v>1207</v>
      </c>
      <c r="AU202" s="169" t="s">
        <v>85</v>
      </c>
      <c r="AV202" s="12" t="s">
        <v>85</v>
      </c>
      <c r="AW202" s="12" t="s">
        <v>33</v>
      </c>
      <c r="AX202" s="12" t="s">
        <v>83</v>
      </c>
      <c r="AY202" s="169" t="s">
        <v>181</v>
      </c>
    </row>
    <row r="203" spans="2:65" s="1" customFormat="1" ht="24.2" customHeight="1">
      <c r="B203" s="134"/>
      <c r="C203" s="153" t="s">
        <v>239</v>
      </c>
      <c r="D203" s="153" t="s">
        <v>191</v>
      </c>
      <c r="E203" s="154" t="s">
        <v>1264</v>
      </c>
      <c r="F203" s="155" t="s">
        <v>1265</v>
      </c>
      <c r="G203" s="156" t="s">
        <v>734</v>
      </c>
      <c r="H203" s="157">
        <v>10.199999999999999</v>
      </c>
      <c r="I203" s="158"/>
      <c r="J203" s="159">
        <f>ROUND(I203*H203,2)</f>
        <v>0</v>
      </c>
      <c r="K203" s="155" t="s">
        <v>1</v>
      </c>
      <c r="L203" s="32"/>
      <c r="M203" s="160" t="s">
        <v>1</v>
      </c>
      <c r="N203" s="161" t="s">
        <v>41</v>
      </c>
      <c r="P203" s="145">
        <f>O203*H203</f>
        <v>0</v>
      </c>
      <c r="Q203" s="145">
        <v>0.24865000000000001</v>
      </c>
      <c r="R203" s="145">
        <f>Q203*H203</f>
        <v>2.5362299999999998</v>
      </c>
      <c r="S203" s="145">
        <v>0</v>
      </c>
      <c r="T203" s="146">
        <f>S203*H203</f>
        <v>0</v>
      </c>
      <c r="AR203" s="147" t="s">
        <v>200</v>
      </c>
      <c r="AT203" s="147" t="s">
        <v>191</v>
      </c>
      <c r="AU203" s="147" t="s">
        <v>85</v>
      </c>
      <c r="AY203" s="17" t="s">
        <v>181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83</v>
      </c>
      <c r="BK203" s="148">
        <f>ROUND(I203*H203,2)</f>
        <v>0</v>
      </c>
      <c r="BL203" s="17" t="s">
        <v>200</v>
      </c>
      <c r="BM203" s="147" t="s">
        <v>1266</v>
      </c>
    </row>
    <row r="204" spans="2:65" s="1" customFormat="1" ht="19.5">
      <c r="B204" s="32"/>
      <c r="D204" s="149" t="s">
        <v>190</v>
      </c>
      <c r="F204" s="150" t="s">
        <v>1265</v>
      </c>
      <c r="I204" s="151"/>
      <c r="L204" s="32"/>
      <c r="M204" s="152"/>
      <c r="T204" s="56"/>
      <c r="AT204" s="17" t="s">
        <v>190</v>
      </c>
      <c r="AU204" s="17" t="s">
        <v>85</v>
      </c>
    </row>
    <row r="205" spans="2:65" s="13" customFormat="1" ht="11.25">
      <c r="B205" s="175"/>
      <c r="D205" s="149" t="s">
        <v>1207</v>
      </c>
      <c r="E205" s="176" t="s">
        <v>1</v>
      </c>
      <c r="F205" s="177" t="s">
        <v>1267</v>
      </c>
      <c r="H205" s="176" t="s">
        <v>1</v>
      </c>
      <c r="I205" s="178"/>
      <c r="L205" s="175"/>
      <c r="M205" s="179"/>
      <c r="T205" s="180"/>
      <c r="AT205" s="176" t="s">
        <v>1207</v>
      </c>
      <c r="AU205" s="176" t="s">
        <v>85</v>
      </c>
      <c r="AV205" s="13" t="s">
        <v>83</v>
      </c>
      <c r="AW205" s="13" t="s">
        <v>33</v>
      </c>
      <c r="AX205" s="13" t="s">
        <v>76</v>
      </c>
      <c r="AY205" s="176" t="s">
        <v>181</v>
      </c>
    </row>
    <row r="206" spans="2:65" s="12" customFormat="1" ht="11.25">
      <c r="B206" s="168"/>
      <c r="D206" s="149" t="s">
        <v>1207</v>
      </c>
      <c r="E206" s="169" t="s">
        <v>1</v>
      </c>
      <c r="F206" s="170" t="s">
        <v>1268</v>
      </c>
      <c r="H206" s="171">
        <v>10.199999999999999</v>
      </c>
      <c r="I206" s="172"/>
      <c r="L206" s="168"/>
      <c r="M206" s="173"/>
      <c r="T206" s="174"/>
      <c r="AT206" s="169" t="s">
        <v>1207</v>
      </c>
      <c r="AU206" s="169" t="s">
        <v>85</v>
      </c>
      <c r="AV206" s="12" t="s">
        <v>85</v>
      </c>
      <c r="AW206" s="12" t="s">
        <v>33</v>
      </c>
      <c r="AX206" s="12" t="s">
        <v>83</v>
      </c>
      <c r="AY206" s="169" t="s">
        <v>181</v>
      </c>
    </row>
    <row r="207" spans="2:65" s="1" customFormat="1" ht="24.2" customHeight="1">
      <c r="B207" s="134"/>
      <c r="C207" s="153" t="s">
        <v>244</v>
      </c>
      <c r="D207" s="153" t="s">
        <v>191</v>
      </c>
      <c r="E207" s="154" t="s">
        <v>1269</v>
      </c>
      <c r="F207" s="155" t="s">
        <v>1270</v>
      </c>
      <c r="G207" s="156" t="s">
        <v>734</v>
      </c>
      <c r="H207" s="157">
        <v>70.150999999999996</v>
      </c>
      <c r="I207" s="158"/>
      <c r="J207" s="159">
        <f>ROUND(I207*H207,2)</f>
        <v>0</v>
      </c>
      <c r="K207" s="155" t="s">
        <v>1</v>
      </c>
      <c r="L207" s="32"/>
      <c r="M207" s="160" t="s">
        <v>1</v>
      </c>
      <c r="N207" s="161" t="s">
        <v>41</v>
      </c>
      <c r="P207" s="145">
        <f>O207*H207</f>
        <v>0</v>
      </c>
      <c r="Q207" s="145">
        <v>0.28715000000000002</v>
      </c>
      <c r="R207" s="145">
        <f>Q207*H207</f>
        <v>20.14385965</v>
      </c>
      <c r="S207" s="145">
        <v>0</v>
      </c>
      <c r="T207" s="146">
        <f>S207*H207</f>
        <v>0</v>
      </c>
      <c r="AR207" s="147" t="s">
        <v>200</v>
      </c>
      <c r="AT207" s="147" t="s">
        <v>191</v>
      </c>
      <c r="AU207" s="147" t="s">
        <v>85</v>
      </c>
      <c r="AY207" s="17" t="s">
        <v>181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83</v>
      </c>
      <c r="BK207" s="148">
        <f>ROUND(I207*H207,2)</f>
        <v>0</v>
      </c>
      <c r="BL207" s="17" t="s">
        <v>200</v>
      </c>
      <c r="BM207" s="147" t="s">
        <v>1271</v>
      </c>
    </row>
    <row r="208" spans="2:65" s="1" customFormat="1" ht="19.5">
      <c r="B208" s="32"/>
      <c r="D208" s="149" t="s">
        <v>190</v>
      </c>
      <c r="F208" s="150" t="s">
        <v>1270</v>
      </c>
      <c r="I208" s="151"/>
      <c r="L208" s="32"/>
      <c r="M208" s="152"/>
      <c r="T208" s="56"/>
      <c r="AT208" s="17" t="s">
        <v>190</v>
      </c>
      <c r="AU208" s="17" t="s">
        <v>85</v>
      </c>
    </row>
    <row r="209" spans="2:65" s="13" customFormat="1" ht="11.25">
      <c r="B209" s="175"/>
      <c r="D209" s="149" t="s">
        <v>1207</v>
      </c>
      <c r="E209" s="176" t="s">
        <v>1</v>
      </c>
      <c r="F209" s="177" t="s">
        <v>1272</v>
      </c>
      <c r="H209" s="176" t="s">
        <v>1</v>
      </c>
      <c r="I209" s="178"/>
      <c r="L209" s="175"/>
      <c r="M209" s="179"/>
      <c r="T209" s="180"/>
      <c r="AT209" s="176" t="s">
        <v>1207</v>
      </c>
      <c r="AU209" s="176" t="s">
        <v>85</v>
      </c>
      <c r="AV209" s="13" t="s">
        <v>83</v>
      </c>
      <c r="AW209" s="13" t="s">
        <v>33</v>
      </c>
      <c r="AX209" s="13" t="s">
        <v>76</v>
      </c>
      <c r="AY209" s="176" t="s">
        <v>181</v>
      </c>
    </row>
    <row r="210" spans="2:65" s="12" customFormat="1" ht="11.25">
      <c r="B210" s="168"/>
      <c r="D210" s="149" t="s">
        <v>1207</v>
      </c>
      <c r="E210" s="169" t="s">
        <v>1</v>
      </c>
      <c r="F210" s="170" t="s">
        <v>1273</v>
      </c>
      <c r="H210" s="171">
        <v>30.969000000000001</v>
      </c>
      <c r="I210" s="172"/>
      <c r="L210" s="168"/>
      <c r="M210" s="173"/>
      <c r="T210" s="174"/>
      <c r="AT210" s="169" t="s">
        <v>1207</v>
      </c>
      <c r="AU210" s="169" t="s">
        <v>85</v>
      </c>
      <c r="AV210" s="12" t="s">
        <v>85</v>
      </c>
      <c r="AW210" s="12" t="s">
        <v>33</v>
      </c>
      <c r="AX210" s="12" t="s">
        <v>76</v>
      </c>
      <c r="AY210" s="169" t="s">
        <v>181</v>
      </c>
    </row>
    <row r="211" spans="2:65" s="12" customFormat="1" ht="11.25">
      <c r="B211" s="168"/>
      <c r="D211" s="149" t="s">
        <v>1207</v>
      </c>
      <c r="E211" s="169" t="s">
        <v>1</v>
      </c>
      <c r="F211" s="170" t="s">
        <v>1274</v>
      </c>
      <c r="H211" s="171">
        <v>23.562999999999999</v>
      </c>
      <c r="I211" s="172"/>
      <c r="L211" s="168"/>
      <c r="M211" s="173"/>
      <c r="T211" s="174"/>
      <c r="AT211" s="169" t="s">
        <v>1207</v>
      </c>
      <c r="AU211" s="169" t="s">
        <v>85</v>
      </c>
      <c r="AV211" s="12" t="s">
        <v>85</v>
      </c>
      <c r="AW211" s="12" t="s">
        <v>33</v>
      </c>
      <c r="AX211" s="12" t="s">
        <v>76</v>
      </c>
      <c r="AY211" s="169" t="s">
        <v>181</v>
      </c>
    </row>
    <row r="212" spans="2:65" s="12" customFormat="1" ht="11.25">
      <c r="B212" s="168"/>
      <c r="D212" s="149" t="s">
        <v>1207</v>
      </c>
      <c r="E212" s="169" t="s">
        <v>1</v>
      </c>
      <c r="F212" s="170" t="s">
        <v>1275</v>
      </c>
      <c r="H212" s="171">
        <v>15.619</v>
      </c>
      <c r="I212" s="172"/>
      <c r="L212" s="168"/>
      <c r="M212" s="173"/>
      <c r="T212" s="174"/>
      <c r="AT212" s="169" t="s">
        <v>1207</v>
      </c>
      <c r="AU212" s="169" t="s">
        <v>85</v>
      </c>
      <c r="AV212" s="12" t="s">
        <v>85</v>
      </c>
      <c r="AW212" s="12" t="s">
        <v>33</v>
      </c>
      <c r="AX212" s="12" t="s">
        <v>76</v>
      </c>
      <c r="AY212" s="169" t="s">
        <v>181</v>
      </c>
    </row>
    <row r="213" spans="2:65" s="14" customFormat="1" ht="11.25">
      <c r="B213" s="181"/>
      <c r="D213" s="149" t="s">
        <v>1207</v>
      </c>
      <c r="E213" s="182" t="s">
        <v>1</v>
      </c>
      <c r="F213" s="183" t="s">
        <v>1221</v>
      </c>
      <c r="H213" s="184">
        <v>70.150999999999996</v>
      </c>
      <c r="I213" s="185"/>
      <c r="L213" s="181"/>
      <c r="M213" s="186"/>
      <c r="T213" s="187"/>
      <c r="AT213" s="182" t="s">
        <v>1207</v>
      </c>
      <c r="AU213" s="182" t="s">
        <v>85</v>
      </c>
      <c r="AV213" s="14" t="s">
        <v>200</v>
      </c>
      <c r="AW213" s="14" t="s">
        <v>33</v>
      </c>
      <c r="AX213" s="14" t="s">
        <v>83</v>
      </c>
      <c r="AY213" s="182" t="s">
        <v>181</v>
      </c>
    </row>
    <row r="214" spans="2:65" s="1" customFormat="1" ht="24.2" customHeight="1">
      <c r="B214" s="134"/>
      <c r="C214" s="153" t="s">
        <v>250</v>
      </c>
      <c r="D214" s="153" t="s">
        <v>191</v>
      </c>
      <c r="E214" s="154" t="s">
        <v>1276</v>
      </c>
      <c r="F214" s="155" t="s">
        <v>1277</v>
      </c>
      <c r="G214" s="156" t="s">
        <v>185</v>
      </c>
      <c r="H214" s="157">
        <v>14</v>
      </c>
      <c r="I214" s="158"/>
      <c r="J214" s="159">
        <f>ROUND(I214*H214,2)</f>
        <v>0</v>
      </c>
      <c r="K214" s="155" t="s">
        <v>1</v>
      </c>
      <c r="L214" s="32"/>
      <c r="M214" s="160" t="s">
        <v>1</v>
      </c>
      <c r="N214" s="161" t="s">
        <v>41</v>
      </c>
      <c r="P214" s="145">
        <f>O214*H214</f>
        <v>0</v>
      </c>
      <c r="Q214" s="145">
        <v>2.588E-2</v>
      </c>
      <c r="R214" s="145">
        <f>Q214*H214</f>
        <v>0.36231999999999998</v>
      </c>
      <c r="S214" s="145">
        <v>0</v>
      </c>
      <c r="T214" s="146">
        <f>S214*H214</f>
        <v>0</v>
      </c>
      <c r="AR214" s="147" t="s">
        <v>200</v>
      </c>
      <c r="AT214" s="147" t="s">
        <v>191</v>
      </c>
      <c r="AU214" s="147" t="s">
        <v>85</v>
      </c>
      <c r="AY214" s="17" t="s">
        <v>181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83</v>
      </c>
      <c r="BK214" s="148">
        <f>ROUND(I214*H214,2)</f>
        <v>0</v>
      </c>
      <c r="BL214" s="17" t="s">
        <v>200</v>
      </c>
      <c r="BM214" s="147" t="s">
        <v>1278</v>
      </c>
    </row>
    <row r="215" spans="2:65" s="1" customFormat="1" ht="19.5">
      <c r="B215" s="32"/>
      <c r="D215" s="149" t="s">
        <v>190</v>
      </c>
      <c r="F215" s="150" t="s">
        <v>1277</v>
      </c>
      <c r="I215" s="151"/>
      <c r="L215" s="32"/>
      <c r="M215" s="152"/>
      <c r="T215" s="56"/>
      <c r="AT215" s="17" t="s">
        <v>190</v>
      </c>
      <c r="AU215" s="17" t="s">
        <v>85</v>
      </c>
    </row>
    <row r="216" spans="2:65" s="12" customFormat="1" ht="11.25">
      <c r="B216" s="168"/>
      <c r="D216" s="149" t="s">
        <v>1207</v>
      </c>
      <c r="E216" s="169" t="s">
        <v>1</v>
      </c>
      <c r="F216" s="170" t="s">
        <v>1279</v>
      </c>
      <c r="H216" s="171">
        <v>2</v>
      </c>
      <c r="I216" s="172"/>
      <c r="L216" s="168"/>
      <c r="M216" s="173"/>
      <c r="T216" s="174"/>
      <c r="AT216" s="169" t="s">
        <v>1207</v>
      </c>
      <c r="AU216" s="169" t="s">
        <v>85</v>
      </c>
      <c r="AV216" s="12" t="s">
        <v>85</v>
      </c>
      <c r="AW216" s="12" t="s">
        <v>33</v>
      </c>
      <c r="AX216" s="12" t="s">
        <v>76</v>
      </c>
      <c r="AY216" s="169" t="s">
        <v>181</v>
      </c>
    </row>
    <row r="217" spans="2:65" s="12" customFormat="1" ht="11.25">
      <c r="B217" s="168"/>
      <c r="D217" s="149" t="s">
        <v>1207</v>
      </c>
      <c r="E217" s="169" t="s">
        <v>1</v>
      </c>
      <c r="F217" s="170" t="s">
        <v>1280</v>
      </c>
      <c r="H217" s="171">
        <v>9</v>
      </c>
      <c r="I217" s="172"/>
      <c r="L217" s="168"/>
      <c r="M217" s="173"/>
      <c r="T217" s="174"/>
      <c r="AT217" s="169" t="s">
        <v>1207</v>
      </c>
      <c r="AU217" s="169" t="s">
        <v>85</v>
      </c>
      <c r="AV217" s="12" t="s">
        <v>85</v>
      </c>
      <c r="AW217" s="12" t="s">
        <v>33</v>
      </c>
      <c r="AX217" s="12" t="s">
        <v>76</v>
      </c>
      <c r="AY217" s="169" t="s">
        <v>181</v>
      </c>
    </row>
    <row r="218" spans="2:65" s="12" customFormat="1" ht="11.25">
      <c r="B218" s="168"/>
      <c r="D218" s="149" t="s">
        <v>1207</v>
      </c>
      <c r="E218" s="169" t="s">
        <v>1</v>
      </c>
      <c r="F218" s="170" t="s">
        <v>1281</v>
      </c>
      <c r="H218" s="171">
        <v>3</v>
      </c>
      <c r="I218" s="172"/>
      <c r="L218" s="168"/>
      <c r="M218" s="173"/>
      <c r="T218" s="174"/>
      <c r="AT218" s="169" t="s">
        <v>1207</v>
      </c>
      <c r="AU218" s="169" t="s">
        <v>85</v>
      </c>
      <c r="AV218" s="12" t="s">
        <v>85</v>
      </c>
      <c r="AW218" s="12" t="s">
        <v>33</v>
      </c>
      <c r="AX218" s="12" t="s">
        <v>76</v>
      </c>
      <c r="AY218" s="169" t="s">
        <v>181</v>
      </c>
    </row>
    <row r="219" spans="2:65" s="14" customFormat="1" ht="11.25">
      <c r="B219" s="181"/>
      <c r="D219" s="149" t="s">
        <v>1207</v>
      </c>
      <c r="E219" s="182" t="s">
        <v>1</v>
      </c>
      <c r="F219" s="183" t="s">
        <v>1221</v>
      </c>
      <c r="H219" s="184">
        <v>14</v>
      </c>
      <c r="I219" s="185"/>
      <c r="L219" s="181"/>
      <c r="M219" s="186"/>
      <c r="T219" s="187"/>
      <c r="AT219" s="182" t="s">
        <v>1207</v>
      </c>
      <c r="AU219" s="182" t="s">
        <v>85</v>
      </c>
      <c r="AV219" s="14" t="s">
        <v>200</v>
      </c>
      <c r="AW219" s="14" t="s">
        <v>33</v>
      </c>
      <c r="AX219" s="14" t="s">
        <v>83</v>
      </c>
      <c r="AY219" s="182" t="s">
        <v>181</v>
      </c>
    </row>
    <row r="220" spans="2:65" s="1" customFormat="1" ht="24.2" customHeight="1">
      <c r="B220" s="134"/>
      <c r="C220" s="135" t="s">
        <v>188</v>
      </c>
      <c r="D220" s="135" t="s">
        <v>182</v>
      </c>
      <c r="E220" s="136" t="s">
        <v>1282</v>
      </c>
      <c r="F220" s="137" t="s">
        <v>1283</v>
      </c>
      <c r="G220" s="138" t="s">
        <v>185</v>
      </c>
      <c r="H220" s="139">
        <v>2</v>
      </c>
      <c r="I220" s="140"/>
      <c r="J220" s="141">
        <f>ROUND(I220*H220,2)</f>
        <v>0</v>
      </c>
      <c r="K220" s="137" t="s">
        <v>1</v>
      </c>
      <c r="L220" s="142"/>
      <c r="M220" s="143" t="s">
        <v>1</v>
      </c>
      <c r="N220" s="144" t="s">
        <v>41</v>
      </c>
      <c r="P220" s="145">
        <f>O220*H220</f>
        <v>0</v>
      </c>
      <c r="Q220" s="145">
        <v>4.1000000000000002E-2</v>
      </c>
      <c r="R220" s="145">
        <f>Q220*H220</f>
        <v>8.2000000000000003E-2</v>
      </c>
      <c r="S220" s="145">
        <v>0</v>
      </c>
      <c r="T220" s="146">
        <f>S220*H220</f>
        <v>0</v>
      </c>
      <c r="AR220" s="147" t="s">
        <v>220</v>
      </c>
      <c r="AT220" s="147" t="s">
        <v>182</v>
      </c>
      <c r="AU220" s="147" t="s">
        <v>85</v>
      </c>
      <c r="AY220" s="17" t="s">
        <v>181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83</v>
      </c>
      <c r="BK220" s="148">
        <f>ROUND(I220*H220,2)</f>
        <v>0</v>
      </c>
      <c r="BL220" s="17" t="s">
        <v>200</v>
      </c>
      <c r="BM220" s="147" t="s">
        <v>1284</v>
      </c>
    </row>
    <row r="221" spans="2:65" s="1" customFormat="1" ht="11.25">
      <c r="B221" s="32"/>
      <c r="D221" s="149" t="s">
        <v>190</v>
      </c>
      <c r="F221" s="150" t="s">
        <v>1283</v>
      </c>
      <c r="I221" s="151"/>
      <c r="L221" s="32"/>
      <c r="M221" s="152"/>
      <c r="T221" s="56"/>
      <c r="AT221" s="17" t="s">
        <v>190</v>
      </c>
      <c r="AU221" s="17" t="s">
        <v>85</v>
      </c>
    </row>
    <row r="222" spans="2:65" s="1" customFormat="1" ht="16.5" customHeight="1">
      <c r="B222" s="134"/>
      <c r="C222" s="135" t="s">
        <v>261</v>
      </c>
      <c r="D222" s="135" t="s">
        <v>182</v>
      </c>
      <c r="E222" s="136" t="s">
        <v>1285</v>
      </c>
      <c r="F222" s="137" t="s">
        <v>1286</v>
      </c>
      <c r="G222" s="138" t="s">
        <v>185</v>
      </c>
      <c r="H222" s="139">
        <v>9</v>
      </c>
      <c r="I222" s="140"/>
      <c r="J222" s="141">
        <f>ROUND(I222*H222,2)</f>
        <v>0</v>
      </c>
      <c r="K222" s="137" t="s">
        <v>1</v>
      </c>
      <c r="L222" s="142"/>
      <c r="M222" s="143" t="s">
        <v>1</v>
      </c>
      <c r="N222" s="144" t="s">
        <v>41</v>
      </c>
      <c r="P222" s="145">
        <f>O222*H222</f>
        <v>0</v>
      </c>
      <c r="Q222" s="145">
        <v>0</v>
      </c>
      <c r="R222" s="145">
        <f>Q222*H222</f>
        <v>0</v>
      </c>
      <c r="S222" s="145">
        <v>0</v>
      </c>
      <c r="T222" s="146">
        <f>S222*H222</f>
        <v>0</v>
      </c>
      <c r="AR222" s="147" t="s">
        <v>220</v>
      </c>
      <c r="AT222" s="147" t="s">
        <v>182</v>
      </c>
      <c r="AU222" s="147" t="s">
        <v>85</v>
      </c>
      <c r="AY222" s="17" t="s">
        <v>181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7" t="s">
        <v>83</v>
      </c>
      <c r="BK222" s="148">
        <f>ROUND(I222*H222,2)</f>
        <v>0</v>
      </c>
      <c r="BL222" s="17" t="s">
        <v>200</v>
      </c>
      <c r="BM222" s="147" t="s">
        <v>1287</v>
      </c>
    </row>
    <row r="223" spans="2:65" s="1" customFormat="1" ht="11.25">
      <c r="B223" s="32"/>
      <c r="D223" s="149" t="s">
        <v>190</v>
      </c>
      <c r="F223" s="150" t="s">
        <v>1286</v>
      </c>
      <c r="I223" s="151"/>
      <c r="L223" s="32"/>
      <c r="M223" s="152"/>
      <c r="T223" s="56"/>
      <c r="AT223" s="17" t="s">
        <v>190</v>
      </c>
      <c r="AU223" s="17" t="s">
        <v>85</v>
      </c>
    </row>
    <row r="224" spans="2:65" s="1" customFormat="1" ht="24.2" customHeight="1">
      <c r="B224" s="134"/>
      <c r="C224" s="135" t="s">
        <v>266</v>
      </c>
      <c r="D224" s="135" t="s">
        <v>182</v>
      </c>
      <c r="E224" s="136" t="s">
        <v>1288</v>
      </c>
      <c r="F224" s="137" t="s">
        <v>1289</v>
      </c>
      <c r="G224" s="138" t="s">
        <v>185</v>
      </c>
      <c r="H224" s="139">
        <v>3</v>
      </c>
      <c r="I224" s="140"/>
      <c r="J224" s="141">
        <f>ROUND(I224*H224,2)</f>
        <v>0</v>
      </c>
      <c r="K224" s="137" t="s">
        <v>1</v>
      </c>
      <c r="L224" s="142"/>
      <c r="M224" s="143" t="s">
        <v>1</v>
      </c>
      <c r="N224" s="144" t="s">
        <v>41</v>
      </c>
      <c r="P224" s="145">
        <f>O224*H224</f>
        <v>0</v>
      </c>
      <c r="Q224" s="145">
        <v>7.2999999999999995E-2</v>
      </c>
      <c r="R224" s="145">
        <f>Q224*H224</f>
        <v>0.21899999999999997</v>
      </c>
      <c r="S224" s="145">
        <v>0</v>
      </c>
      <c r="T224" s="146">
        <f>S224*H224</f>
        <v>0</v>
      </c>
      <c r="AR224" s="147" t="s">
        <v>220</v>
      </c>
      <c r="AT224" s="147" t="s">
        <v>182</v>
      </c>
      <c r="AU224" s="147" t="s">
        <v>85</v>
      </c>
      <c r="AY224" s="17" t="s">
        <v>181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7" t="s">
        <v>83</v>
      </c>
      <c r="BK224" s="148">
        <f>ROUND(I224*H224,2)</f>
        <v>0</v>
      </c>
      <c r="BL224" s="17" t="s">
        <v>200</v>
      </c>
      <c r="BM224" s="147" t="s">
        <v>1290</v>
      </c>
    </row>
    <row r="225" spans="2:65" s="1" customFormat="1" ht="11.25">
      <c r="B225" s="32"/>
      <c r="D225" s="149" t="s">
        <v>190</v>
      </c>
      <c r="F225" s="150" t="s">
        <v>1289</v>
      </c>
      <c r="I225" s="151"/>
      <c r="L225" s="32"/>
      <c r="M225" s="152"/>
      <c r="T225" s="56"/>
      <c r="AT225" s="17" t="s">
        <v>190</v>
      </c>
      <c r="AU225" s="17" t="s">
        <v>85</v>
      </c>
    </row>
    <row r="226" spans="2:65" s="1" customFormat="1" ht="24.2" customHeight="1">
      <c r="B226" s="134"/>
      <c r="C226" s="153" t="s">
        <v>271</v>
      </c>
      <c r="D226" s="153" t="s">
        <v>191</v>
      </c>
      <c r="E226" s="154" t="s">
        <v>1291</v>
      </c>
      <c r="F226" s="155" t="s">
        <v>1292</v>
      </c>
      <c r="G226" s="156" t="s">
        <v>185</v>
      </c>
      <c r="H226" s="157">
        <v>2</v>
      </c>
      <c r="I226" s="158"/>
      <c r="J226" s="159">
        <f>ROUND(I226*H226,2)</f>
        <v>0</v>
      </c>
      <c r="K226" s="155" t="s">
        <v>1</v>
      </c>
      <c r="L226" s="32"/>
      <c r="M226" s="160" t="s">
        <v>1</v>
      </c>
      <c r="N226" s="161" t="s">
        <v>41</v>
      </c>
      <c r="P226" s="145">
        <f>O226*H226</f>
        <v>0</v>
      </c>
      <c r="Q226" s="145">
        <v>2.588E-2</v>
      </c>
      <c r="R226" s="145">
        <f>Q226*H226</f>
        <v>5.176E-2</v>
      </c>
      <c r="S226" s="145">
        <v>0</v>
      </c>
      <c r="T226" s="146">
        <f>S226*H226</f>
        <v>0</v>
      </c>
      <c r="AR226" s="147" t="s">
        <v>200</v>
      </c>
      <c r="AT226" s="147" t="s">
        <v>191</v>
      </c>
      <c r="AU226" s="147" t="s">
        <v>85</v>
      </c>
      <c r="AY226" s="17" t="s">
        <v>181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83</v>
      </c>
      <c r="BK226" s="148">
        <f>ROUND(I226*H226,2)</f>
        <v>0</v>
      </c>
      <c r="BL226" s="17" t="s">
        <v>200</v>
      </c>
      <c r="BM226" s="147" t="s">
        <v>1293</v>
      </c>
    </row>
    <row r="227" spans="2:65" s="1" customFormat="1" ht="19.5">
      <c r="B227" s="32"/>
      <c r="D227" s="149" t="s">
        <v>190</v>
      </c>
      <c r="F227" s="150" t="s">
        <v>1292</v>
      </c>
      <c r="I227" s="151"/>
      <c r="L227" s="32"/>
      <c r="M227" s="152"/>
      <c r="T227" s="56"/>
      <c r="AT227" s="17" t="s">
        <v>190</v>
      </c>
      <c r="AU227" s="17" t="s">
        <v>85</v>
      </c>
    </row>
    <row r="228" spans="2:65" s="12" customFormat="1" ht="11.25">
      <c r="B228" s="168"/>
      <c r="D228" s="149" t="s">
        <v>1207</v>
      </c>
      <c r="E228" s="169" t="s">
        <v>1</v>
      </c>
      <c r="F228" s="170" t="s">
        <v>1294</v>
      </c>
      <c r="H228" s="171">
        <v>2</v>
      </c>
      <c r="I228" s="172"/>
      <c r="L228" s="168"/>
      <c r="M228" s="173"/>
      <c r="T228" s="174"/>
      <c r="AT228" s="169" t="s">
        <v>1207</v>
      </c>
      <c r="AU228" s="169" t="s">
        <v>85</v>
      </c>
      <c r="AV228" s="12" t="s">
        <v>85</v>
      </c>
      <c r="AW228" s="12" t="s">
        <v>33</v>
      </c>
      <c r="AX228" s="12" t="s">
        <v>83</v>
      </c>
      <c r="AY228" s="169" t="s">
        <v>181</v>
      </c>
    </row>
    <row r="229" spans="2:65" s="1" customFormat="1" ht="24.2" customHeight="1">
      <c r="B229" s="134"/>
      <c r="C229" s="135" t="s">
        <v>276</v>
      </c>
      <c r="D229" s="135" t="s">
        <v>182</v>
      </c>
      <c r="E229" s="136" t="s">
        <v>1295</v>
      </c>
      <c r="F229" s="137" t="s">
        <v>1296</v>
      </c>
      <c r="G229" s="138" t="s">
        <v>185</v>
      </c>
      <c r="H229" s="139">
        <v>2</v>
      </c>
      <c r="I229" s="140"/>
      <c r="J229" s="141">
        <f>ROUND(I229*H229,2)</f>
        <v>0</v>
      </c>
      <c r="K229" s="137" t="s">
        <v>1</v>
      </c>
      <c r="L229" s="142"/>
      <c r="M229" s="143" t="s">
        <v>1</v>
      </c>
      <c r="N229" s="144" t="s">
        <v>41</v>
      </c>
      <c r="P229" s="145">
        <f>O229*H229</f>
        <v>0</v>
      </c>
      <c r="Q229" s="145">
        <v>6.7000000000000004E-2</v>
      </c>
      <c r="R229" s="145">
        <f>Q229*H229</f>
        <v>0.13400000000000001</v>
      </c>
      <c r="S229" s="145">
        <v>0</v>
      </c>
      <c r="T229" s="146">
        <f>S229*H229</f>
        <v>0</v>
      </c>
      <c r="AR229" s="147" t="s">
        <v>220</v>
      </c>
      <c r="AT229" s="147" t="s">
        <v>182</v>
      </c>
      <c r="AU229" s="147" t="s">
        <v>85</v>
      </c>
      <c r="AY229" s="17" t="s">
        <v>181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83</v>
      </c>
      <c r="BK229" s="148">
        <f>ROUND(I229*H229,2)</f>
        <v>0</v>
      </c>
      <c r="BL229" s="17" t="s">
        <v>200</v>
      </c>
      <c r="BM229" s="147" t="s">
        <v>1297</v>
      </c>
    </row>
    <row r="230" spans="2:65" s="1" customFormat="1" ht="11.25">
      <c r="B230" s="32"/>
      <c r="D230" s="149" t="s">
        <v>190</v>
      </c>
      <c r="F230" s="150" t="s">
        <v>1296</v>
      </c>
      <c r="I230" s="151"/>
      <c r="L230" s="32"/>
      <c r="M230" s="152"/>
      <c r="T230" s="56"/>
      <c r="AT230" s="17" t="s">
        <v>190</v>
      </c>
      <c r="AU230" s="17" t="s">
        <v>85</v>
      </c>
    </row>
    <row r="231" spans="2:65" s="1" customFormat="1" ht="21.75" customHeight="1">
      <c r="B231" s="134"/>
      <c r="C231" s="153" t="s">
        <v>7</v>
      </c>
      <c r="D231" s="153" t="s">
        <v>191</v>
      </c>
      <c r="E231" s="154" t="s">
        <v>1298</v>
      </c>
      <c r="F231" s="155" t="s">
        <v>1299</v>
      </c>
      <c r="G231" s="156" t="s">
        <v>185</v>
      </c>
      <c r="H231" s="157">
        <v>3</v>
      </c>
      <c r="I231" s="158"/>
      <c r="J231" s="159">
        <f>ROUND(I231*H231,2)</f>
        <v>0</v>
      </c>
      <c r="K231" s="155" t="s">
        <v>1</v>
      </c>
      <c r="L231" s="32"/>
      <c r="M231" s="160" t="s">
        <v>1</v>
      </c>
      <c r="N231" s="161" t="s">
        <v>41</v>
      </c>
      <c r="P231" s="145">
        <f>O231*H231</f>
        <v>0</v>
      </c>
      <c r="Q231" s="145">
        <v>2.2780000000000002E-2</v>
      </c>
      <c r="R231" s="145">
        <f>Q231*H231</f>
        <v>6.8340000000000012E-2</v>
      </c>
      <c r="S231" s="145">
        <v>0</v>
      </c>
      <c r="T231" s="146">
        <f>S231*H231</f>
        <v>0</v>
      </c>
      <c r="AR231" s="147" t="s">
        <v>200</v>
      </c>
      <c r="AT231" s="147" t="s">
        <v>191</v>
      </c>
      <c r="AU231" s="147" t="s">
        <v>85</v>
      </c>
      <c r="AY231" s="17" t="s">
        <v>181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7" t="s">
        <v>83</v>
      </c>
      <c r="BK231" s="148">
        <f>ROUND(I231*H231,2)</f>
        <v>0</v>
      </c>
      <c r="BL231" s="17" t="s">
        <v>200</v>
      </c>
      <c r="BM231" s="147" t="s">
        <v>1300</v>
      </c>
    </row>
    <row r="232" spans="2:65" s="1" customFormat="1" ht="11.25">
      <c r="B232" s="32"/>
      <c r="D232" s="149" t="s">
        <v>190</v>
      </c>
      <c r="F232" s="150" t="s">
        <v>1299</v>
      </c>
      <c r="I232" s="151"/>
      <c r="L232" s="32"/>
      <c r="M232" s="152"/>
      <c r="T232" s="56"/>
      <c r="AT232" s="17" t="s">
        <v>190</v>
      </c>
      <c r="AU232" s="17" t="s">
        <v>85</v>
      </c>
    </row>
    <row r="233" spans="2:65" s="12" customFormat="1" ht="11.25">
      <c r="B233" s="168"/>
      <c r="D233" s="149" t="s">
        <v>1207</v>
      </c>
      <c r="E233" s="169" t="s">
        <v>1</v>
      </c>
      <c r="F233" s="170" t="s">
        <v>1301</v>
      </c>
      <c r="H233" s="171">
        <v>3</v>
      </c>
      <c r="I233" s="172"/>
      <c r="L233" s="168"/>
      <c r="M233" s="173"/>
      <c r="T233" s="174"/>
      <c r="AT233" s="169" t="s">
        <v>1207</v>
      </c>
      <c r="AU233" s="169" t="s">
        <v>85</v>
      </c>
      <c r="AV233" s="12" t="s">
        <v>85</v>
      </c>
      <c r="AW233" s="12" t="s">
        <v>33</v>
      </c>
      <c r="AX233" s="12" t="s">
        <v>83</v>
      </c>
      <c r="AY233" s="169" t="s">
        <v>181</v>
      </c>
    </row>
    <row r="234" spans="2:65" s="1" customFormat="1" ht="21.75" customHeight="1">
      <c r="B234" s="134"/>
      <c r="C234" s="153" t="s">
        <v>284</v>
      </c>
      <c r="D234" s="153" t="s">
        <v>191</v>
      </c>
      <c r="E234" s="154" t="s">
        <v>1302</v>
      </c>
      <c r="F234" s="155" t="s">
        <v>1303</v>
      </c>
      <c r="G234" s="156" t="s">
        <v>185</v>
      </c>
      <c r="H234" s="157">
        <v>12</v>
      </c>
      <c r="I234" s="158"/>
      <c r="J234" s="159">
        <f>ROUND(I234*H234,2)</f>
        <v>0</v>
      </c>
      <c r="K234" s="155" t="s">
        <v>1</v>
      </c>
      <c r="L234" s="32"/>
      <c r="M234" s="160" t="s">
        <v>1</v>
      </c>
      <c r="N234" s="161" t="s">
        <v>41</v>
      </c>
      <c r="P234" s="145">
        <f>O234*H234</f>
        <v>0</v>
      </c>
      <c r="Q234" s="145">
        <v>4.555E-2</v>
      </c>
      <c r="R234" s="145">
        <f>Q234*H234</f>
        <v>0.54659999999999997</v>
      </c>
      <c r="S234" s="145">
        <v>0</v>
      </c>
      <c r="T234" s="146">
        <f>S234*H234</f>
        <v>0</v>
      </c>
      <c r="AR234" s="147" t="s">
        <v>200</v>
      </c>
      <c r="AT234" s="147" t="s">
        <v>191</v>
      </c>
      <c r="AU234" s="147" t="s">
        <v>85</v>
      </c>
      <c r="AY234" s="17" t="s">
        <v>181</v>
      </c>
      <c r="BE234" s="148">
        <f>IF(N234="základní",J234,0)</f>
        <v>0</v>
      </c>
      <c r="BF234" s="148">
        <f>IF(N234="snížená",J234,0)</f>
        <v>0</v>
      </c>
      <c r="BG234" s="148">
        <f>IF(N234="zákl. přenesená",J234,0)</f>
        <v>0</v>
      </c>
      <c r="BH234" s="148">
        <f>IF(N234="sníž. přenesená",J234,0)</f>
        <v>0</v>
      </c>
      <c r="BI234" s="148">
        <f>IF(N234="nulová",J234,0)</f>
        <v>0</v>
      </c>
      <c r="BJ234" s="17" t="s">
        <v>83</v>
      </c>
      <c r="BK234" s="148">
        <f>ROUND(I234*H234,2)</f>
        <v>0</v>
      </c>
      <c r="BL234" s="17" t="s">
        <v>200</v>
      </c>
      <c r="BM234" s="147" t="s">
        <v>1304</v>
      </c>
    </row>
    <row r="235" spans="2:65" s="1" customFormat="1" ht="11.25">
      <c r="B235" s="32"/>
      <c r="D235" s="149" t="s">
        <v>190</v>
      </c>
      <c r="F235" s="150" t="s">
        <v>1303</v>
      </c>
      <c r="I235" s="151"/>
      <c r="L235" s="32"/>
      <c r="M235" s="152"/>
      <c r="T235" s="56"/>
      <c r="AT235" s="17" t="s">
        <v>190</v>
      </c>
      <c r="AU235" s="17" t="s">
        <v>85</v>
      </c>
    </row>
    <row r="236" spans="2:65" s="12" customFormat="1" ht="11.25">
      <c r="B236" s="168"/>
      <c r="D236" s="149" t="s">
        <v>1207</v>
      </c>
      <c r="E236" s="169" t="s">
        <v>1</v>
      </c>
      <c r="F236" s="170" t="s">
        <v>1301</v>
      </c>
      <c r="H236" s="171">
        <v>3</v>
      </c>
      <c r="I236" s="172"/>
      <c r="L236" s="168"/>
      <c r="M236" s="173"/>
      <c r="T236" s="174"/>
      <c r="AT236" s="169" t="s">
        <v>1207</v>
      </c>
      <c r="AU236" s="169" t="s">
        <v>85</v>
      </c>
      <c r="AV236" s="12" t="s">
        <v>85</v>
      </c>
      <c r="AW236" s="12" t="s">
        <v>33</v>
      </c>
      <c r="AX236" s="12" t="s">
        <v>76</v>
      </c>
      <c r="AY236" s="169" t="s">
        <v>181</v>
      </c>
    </row>
    <row r="237" spans="2:65" s="12" customFormat="1" ht="11.25">
      <c r="B237" s="168"/>
      <c r="D237" s="149" t="s">
        <v>1207</v>
      </c>
      <c r="E237" s="169" t="s">
        <v>1</v>
      </c>
      <c r="F237" s="170" t="s">
        <v>1305</v>
      </c>
      <c r="H237" s="171">
        <v>6</v>
      </c>
      <c r="I237" s="172"/>
      <c r="L237" s="168"/>
      <c r="M237" s="173"/>
      <c r="T237" s="174"/>
      <c r="AT237" s="169" t="s">
        <v>1207</v>
      </c>
      <c r="AU237" s="169" t="s">
        <v>85</v>
      </c>
      <c r="AV237" s="12" t="s">
        <v>85</v>
      </c>
      <c r="AW237" s="12" t="s">
        <v>33</v>
      </c>
      <c r="AX237" s="12" t="s">
        <v>76</v>
      </c>
      <c r="AY237" s="169" t="s">
        <v>181</v>
      </c>
    </row>
    <row r="238" spans="2:65" s="12" customFormat="1" ht="11.25">
      <c r="B238" s="168"/>
      <c r="D238" s="149" t="s">
        <v>1207</v>
      </c>
      <c r="E238" s="169" t="s">
        <v>1</v>
      </c>
      <c r="F238" s="170" t="s">
        <v>1306</v>
      </c>
      <c r="H238" s="171">
        <v>3</v>
      </c>
      <c r="I238" s="172"/>
      <c r="L238" s="168"/>
      <c r="M238" s="173"/>
      <c r="T238" s="174"/>
      <c r="AT238" s="169" t="s">
        <v>1207</v>
      </c>
      <c r="AU238" s="169" t="s">
        <v>85</v>
      </c>
      <c r="AV238" s="12" t="s">
        <v>85</v>
      </c>
      <c r="AW238" s="12" t="s">
        <v>33</v>
      </c>
      <c r="AX238" s="12" t="s">
        <v>76</v>
      </c>
      <c r="AY238" s="169" t="s">
        <v>181</v>
      </c>
    </row>
    <row r="239" spans="2:65" s="14" customFormat="1" ht="11.25">
      <c r="B239" s="181"/>
      <c r="D239" s="149" t="s">
        <v>1207</v>
      </c>
      <c r="E239" s="182" t="s">
        <v>1</v>
      </c>
      <c r="F239" s="183" t="s">
        <v>1221</v>
      </c>
      <c r="H239" s="184">
        <v>12</v>
      </c>
      <c r="I239" s="185"/>
      <c r="L239" s="181"/>
      <c r="M239" s="186"/>
      <c r="T239" s="187"/>
      <c r="AT239" s="182" t="s">
        <v>1207</v>
      </c>
      <c r="AU239" s="182" t="s">
        <v>85</v>
      </c>
      <c r="AV239" s="14" t="s">
        <v>200</v>
      </c>
      <c r="AW239" s="14" t="s">
        <v>33</v>
      </c>
      <c r="AX239" s="14" t="s">
        <v>83</v>
      </c>
      <c r="AY239" s="182" t="s">
        <v>181</v>
      </c>
    </row>
    <row r="240" spans="2:65" s="1" customFormat="1" ht="21.75" customHeight="1">
      <c r="B240" s="134"/>
      <c r="C240" s="153" t="s">
        <v>289</v>
      </c>
      <c r="D240" s="153" t="s">
        <v>191</v>
      </c>
      <c r="E240" s="154" t="s">
        <v>1307</v>
      </c>
      <c r="F240" s="155" t="s">
        <v>1308</v>
      </c>
      <c r="G240" s="156" t="s">
        <v>185</v>
      </c>
      <c r="H240" s="157">
        <v>6</v>
      </c>
      <c r="I240" s="158"/>
      <c r="J240" s="159">
        <f>ROUND(I240*H240,2)</f>
        <v>0</v>
      </c>
      <c r="K240" s="155" t="s">
        <v>1</v>
      </c>
      <c r="L240" s="32"/>
      <c r="M240" s="160" t="s">
        <v>1</v>
      </c>
      <c r="N240" s="161" t="s">
        <v>41</v>
      </c>
      <c r="P240" s="145">
        <f>O240*H240</f>
        <v>0</v>
      </c>
      <c r="Q240" s="145">
        <v>5.4550000000000001E-2</v>
      </c>
      <c r="R240" s="145">
        <f>Q240*H240</f>
        <v>0.32730000000000004</v>
      </c>
      <c r="S240" s="145">
        <v>0</v>
      </c>
      <c r="T240" s="146">
        <f>S240*H240</f>
        <v>0</v>
      </c>
      <c r="AR240" s="147" t="s">
        <v>200</v>
      </c>
      <c r="AT240" s="147" t="s">
        <v>191</v>
      </c>
      <c r="AU240" s="147" t="s">
        <v>85</v>
      </c>
      <c r="AY240" s="17" t="s">
        <v>181</v>
      </c>
      <c r="BE240" s="148">
        <f>IF(N240="základní",J240,0)</f>
        <v>0</v>
      </c>
      <c r="BF240" s="148">
        <f>IF(N240="snížená",J240,0)</f>
        <v>0</v>
      </c>
      <c r="BG240" s="148">
        <f>IF(N240="zákl. přenesená",J240,0)</f>
        <v>0</v>
      </c>
      <c r="BH240" s="148">
        <f>IF(N240="sníž. přenesená",J240,0)</f>
        <v>0</v>
      </c>
      <c r="BI240" s="148">
        <f>IF(N240="nulová",J240,0)</f>
        <v>0</v>
      </c>
      <c r="BJ240" s="17" t="s">
        <v>83</v>
      </c>
      <c r="BK240" s="148">
        <f>ROUND(I240*H240,2)</f>
        <v>0</v>
      </c>
      <c r="BL240" s="17" t="s">
        <v>200</v>
      </c>
      <c r="BM240" s="147" t="s">
        <v>1309</v>
      </c>
    </row>
    <row r="241" spans="2:65" s="1" customFormat="1" ht="11.25">
      <c r="B241" s="32"/>
      <c r="D241" s="149" t="s">
        <v>190</v>
      </c>
      <c r="F241" s="150" t="s">
        <v>1308</v>
      </c>
      <c r="I241" s="151"/>
      <c r="L241" s="32"/>
      <c r="M241" s="152"/>
      <c r="T241" s="56"/>
      <c r="AT241" s="17" t="s">
        <v>190</v>
      </c>
      <c r="AU241" s="17" t="s">
        <v>85</v>
      </c>
    </row>
    <row r="242" spans="2:65" s="12" customFormat="1" ht="11.25">
      <c r="B242" s="168"/>
      <c r="D242" s="149" t="s">
        <v>1207</v>
      </c>
      <c r="E242" s="169" t="s">
        <v>1</v>
      </c>
      <c r="F242" s="170" t="s">
        <v>1310</v>
      </c>
      <c r="H242" s="171">
        <v>6</v>
      </c>
      <c r="I242" s="172"/>
      <c r="L242" s="168"/>
      <c r="M242" s="173"/>
      <c r="T242" s="174"/>
      <c r="AT242" s="169" t="s">
        <v>1207</v>
      </c>
      <c r="AU242" s="169" t="s">
        <v>85</v>
      </c>
      <c r="AV242" s="12" t="s">
        <v>85</v>
      </c>
      <c r="AW242" s="12" t="s">
        <v>33</v>
      </c>
      <c r="AX242" s="12" t="s">
        <v>83</v>
      </c>
      <c r="AY242" s="169" t="s">
        <v>181</v>
      </c>
    </row>
    <row r="243" spans="2:65" s="1" customFormat="1" ht="24.2" customHeight="1">
      <c r="B243" s="134"/>
      <c r="C243" s="153" t="s">
        <v>293</v>
      </c>
      <c r="D243" s="153" t="s">
        <v>191</v>
      </c>
      <c r="E243" s="154" t="s">
        <v>1311</v>
      </c>
      <c r="F243" s="155" t="s">
        <v>1312</v>
      </c>
      <c r="G243" s="156" t="s">
        <v>868</v>
      </c>
      <c r="H243" s="157">
        <v>0.998</v>
      </c>
      <c r="I243" s="158"/>
      <c r="J243" s="159">
        <f>ROUND(I243*H243,2)</f>
        <v>0</v>
      </c>
      <c r="K243" s="155" t="s">
        <v>1</v>
      </c>
      <c r="L243" s="32"/>
      <c r="M243" s="160" t="s">
        <v>1</v>
      </c>
      <c r="N243" s="161" t="s">
        <v>41</v>
      </c>
      <c r="P243" s="145">
        <f>O243*H243</f>
        <v>0</v>
      </c>
      <c r="Q243" s="145">
        <v>1.0900000000000001</v>
      </c>
      <c r="R243" s="145">
        <f>Q243*H243</f>
        <v>1.08782</v>
      </c>
      <c r="S243" s="145">
        <v>0</v>
      </c>
      <c r="T243" s="146">
        <f>S243*H243</f>
        <v>0</v>
      </c>
      <c r="AR243" s="147" t="s">
        <v>200</v>
      </c>
      <c r="AT243" s="147" t="s">
        <v>191</v>
      </c>
      <c r="AU243" s="147" t="s">
        <v>85</v>
      </c>
      <c r="AY243" s="17" t="s">
        <v>181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7" t="s">
        <v>83</v>
      </c>
      <c r="BK243" s="148">
        <f>ROUND(I243*H243,2)</f>
        <v>0</v>
      </c>
      <c r="BL243" s="17" t="s">
        <v>200</v>
      </c>
      <c r="BM243" s="147" t="s">
        <v>1313</v>
      </c>
    </row>
    <row r="244" spans="2:65" s="1" customFormat="1" ht="19.5">
      <c r="B244" s="32"/>
      <c r="D244" s="149" t="s">
        <v>190</v>
      </c>
      <c r="F244" s="150" t="s">
        <v>1312</v>
      </c>
      <c r="I244" s="151"/>
      <c r="L244" s="32"/>
      <c r="M244" s="152"/>
      <c r="T244" s="56"/>
      <c r="AT244" s="17" t="s">
        <v>190</v>
      </c>
      <c r="AU244" s="17" t="s">
        <v>85</v>
      </c>
    </row>
    <row r="245" spans="2:65" s="12" customFormat="1" ht="11.25">
      <c r="B245" s="168"/>
      <c r="D245" s="149" t="s">
        <v>1207</v>
      </c>
      <c r="E245" s="169" t="s">
        <v>1</v>
      </c>
      <c r="F245" s="170" t="s">
        <v>1314</v>
      </c>
      <c r="H245" s="171">
        <v>0.502</v>
      </c>
      <c r="I245" s="172"/>
      <c r="L245" s="168"/>
      <c r="M245" s="173"/>
      <c r="T245" s="174"/>
      <c r="AT245" s="169" t="s">
        <v>1207</v>
      </c>
      <c r="AU245" s="169" t="s">
        <v>85</v>
      </c>
      <c r="AV245" s="12" t="s">
        <v>85</v>
      </c>
      <c r="AW245" s="12" t="s">
        <v>33</v>
      </c>
      <c r="AX245" s="12" t="s">
        <v>76</v>
      </c>
      <c r="AY245" s="169" t="s">
        <v>181</v>
      </c>
    </row>
    <row r="246" spans="2:65" s="12" customFormat="1" ht="11.25">
      <c r="B246" s="168"/>
      <c r="D246" s="149" t="s">
        <v>1207</v>
      </c>
      <c r="E246" s="169" t="s">
        <v>1</v>
      </c>
      <c r="F246" s="170" t="s">
        <v>1315</v>
      </c>
      <c r="H246" s="171">
        <v>0.496</v>
      </c>
      <c r="I246" s="172"/>
      <c r="L246" s="168"/>
      <c r="M246" s="173"/>
      <c r="T246" s="174"/>
      <c r="AT246" s="169" t="s">
        <v>1207</v>
      </c>
      <c r="AU246" s="169" t="s">
        <v>85</v>
      </c>
      <c r="AV246" s="12" t="s">
        <v>85</v>
      </c>
      <c r="AW246" s="12" t="s">
        <v>33</v>
      </c>
      <c r="AX246" s="12" t="s">
        <v>76</v>
      </c>
      <c r="AY246" s="169" t="s">
        <v>181</v>
      </c>
    </row>
    <row r="247" spans="2:65" s="14" customFormat="1" ht="11.25">
      <c r="B247" s="181"/>
      <c r="D247" s="149" t="s">
        <v>1207</v>
      </c>
      <c r="E247" s="182" t="s">
        <v>1</v>
      </c>
      <c r="F247" s="183" t="s">
        <v>1221</v>
      </c>
      <c r="H247" s="184">
        <v>0.998</v>
      </c>
      <c r="I247" s="185"/>
      <c r="L247" s="181"/>
      <c r="M247" s="186"/>
      <c r="T247" s="187"/>
      <c r="AT247" s="182" t="s">
        <v>1207</v>
      </c>
      <c r="AU247" s="182" t="s">
        <v>85</v>
      </c>
      <c r="AV247" s="14" t="s">
        <v>200</v>
      </c>
      <c r="AW247" s="14" t="s">
        <v>33</v>
      </c>
      <c r="AX247" s="14" t="s">
        <v>83</v>
      </c>
      <c r="AY247" s="182" t="s">
        <v>181</v>
      </c>
    </row>
    <row r="248" spans="2:65" s="1" customFormat="1" ht="24.2" customHeight="1">
      <c r="B248" s="134"/>
      <c r="C248" s="153" t="s">
        <v>298</v>
      </c>
      <c r="D248" s="153" t="s">
        <v>191</v>
      </c>
      <c r="E248" s="154" t="s">
        <v>1316</v>
      </c>
      <c r="F248" s="155" t="s">
        <v>1317</v>
      </c>
      <c r="G248" s="156" t="s">
        <v>734</v>
      </c>
      <c r="H248" s="157">
        <v>8.6300000000000008</v>
      </c>
      <c r="I248" s="158"/>
      <c r="J248" s="159">
        <f>ROUND(I248*H248,2)</f>
        <v>0</v>
      </c>
      <c r="K248" s="155" t="s">
        <v>1</v>
      </c>
      <c r="L248" s="32"/>
      <c r="M248" s="160" t="s">
        <v>1</v>
      </c>
      <c r="N248" s="161" t="s">
        <v>41</v>
      </c>
      <c r="P248" s="145">
        <f>O248*H248</f>
        <v>0</v>
      </c>
      <c r="Q248" s="145">
        <v>0.27128000000000002</v>
      </c>
      <c r="R248" s="145">
        <f>Q248*H248</f>
        <v>2.3411464000000004</v>
      </c>
      <c r="S248" s="145">
        <v>0</v>
      </c>
      <c r="T248" s="146">
        <f>S248*H248</f>
        <v>0</v>
      </c>
      <c r="AR248" s="147" t="s">
        <v>200</v>
      </c>
      <c r="AT248" s="147" t="s">
        <v>191</v>
      </c>
      <c r="AU248" s="147" t="s">
        <v>85</v>
      </c>
      <c r="AY248" s="17" t="s">
        <v>181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83</v>
      </c>
      <c r="BK248" s="148">
        <f>ROUND(I248*H248,2)</f>
        <v>0</v>
      </c>
      <c r="BL248" s="17" t="s">
        <v>200</v>
      </c>
      <c r="BM248" s="147" t="s">
        <v>1318</v>
      </c>
    </row>
    <row r="249" spans="2:65" s="1" customFormat="1" ht="19.5">
      <c r="B249" s="32"/>
      <c r="D249" s="149" t="s">
        <v>190</v>
      </c>
      <c r="F249" s="150" t="s">
        <v>1317</v>
      </c>
      <c r="I249" s="151"/>
      <c r="L249" s="32"/>
      <c r="M249" s="152"/>
      <c r="T249" s="56"/>
      <c r="AT249" s="17" t="s">
        <v>190</v>
      </c>
      <c r="AU249" s="17" t="s">
        <v>85</v>
      </c>
    </row>
    <row r="250" spans="2:65" s="12" customFormat="1" ht="11.25">
      <c r="B250" s="168"/>
      <c r="D250" s="149" t="s">
        <v>1207</v>
      </c>
      <c r="E250" s="169" t="s">
        <v>1</v>
      </c>
      <c r="F250" s="170" t="s">
        <v>1319</v>
      </c>
      <c r="H250" s="171">
        <v>2.87</v>
      </c>
      <c r="I250" s="172"/>
      <c r="L250" s="168"/>
      <c r="M250" s="173"/>
      <c r="T250" s="174"/>
      <c r="AT250" s="169" t="s">
        <v>1207</v>
      </c>
      <c r="AU250" s="169" t="s">
        <v>85</v>
      </c>
      <c r="AV250" s="12" t="s">
        <v>85</v>
      </c>
      <c r="AW250" s="12" t="s">
        <v>33</v>
      </c>
      <c r="AX250" s="12" t="s">
        <v>76</v>
      </c>
      <c r="AY250" s="169" t="s">
        <v>181</v>
      </c>
    </row>
    <row r="251" spans="2:65" s="12" customFormat="1" ht="11.25">
      <c r="B251" s="168"/>
      <c r="D251" s="149" t="s">
        <v>1207</v>
      </c>
      <c r="E251" s="169" t="s">
        <v>1</v>
      </c>
      <c r="F251" s="170" t="s">
        <v>1320</v>
      </c>
      <c r="H251" s="171">
        <v>5.76</v>
      </c>
      <c r="I251" s="172"/>
      <c r="L251" s="168"/>
      <c r="M251" s="173"/>
      <c r="T251" s="174"/>
      <c r="AT251" s="169" t="s">
        <v>1207</v>
      </c>
      <c r="AU251" s="169" t="s">
        <v>85</v>
      </c>
      <c r="AV251" s="12" t="s">
        <v>85</v>
      </c>
      <c r="AW251" s="12" t="s">
        <v>33</v>
      </c>
      <c r="AX251" s="12" t="s">
        <v>76</v>
      </c>
      <c r="AY251" s="169" t="s">
        <v>181</v>
      </c>
    </row>
    <row r="252" spans="2:65" s="14" customFormat="1" ht="11.25">
      <c r="B252" s="181"/>
      <c r="D252" s="149" t="s">
        <v>1207</v>
      </c>
      <c r="E252" s="182" t="s">
        <v>1</v>
      </c>
      <c r="F252" s="183" t="s">
        <v>1221</v>
      </c>
      <c r="H252" s="184">
        <v>8.629999999999999</v>
      </c>
      <c r="I252" s="185"/>
      <c r="L252" s="181"/>
      <c r="M252" s="186"/>
      <c r="T252" s="187"/>
      <c r="AT252" s="182" t="s">
        <v>1207</v>
      </c>
      <c r="AU252" s="182" t="s">
        <v>85</v>
      </c>
      <c r="AV252" s="14" t="s">
        <v>200</v>
      </c>
      <c r="AW252" s="14" t="s">
        <v>33</v>
      </c>
      <c r="AX252" s="14" t="s">
        <v>83</v>
      </c>
      <c r="AY252" s="182" t="s">
        <v>181</v>
      </c>
    </row>
    <row r="253" spans="2:65" s="1" customFormat="1" ht="21.75" customHeight="1">
      <c r="B253" s="134"/>
      <c r="C253" s="153" t="s">
        <v>302</v>
      </c>
      <c r="D253" s="153" t="s">
        <v>191</v>
      </c>
      <c r="E253" s="154" t="s">
        <v>1321</v>
      </c>
      <c r="F253" s="155" t="s">
        <v>1322</v>
      </c>
      <c r="G253" s="156" t="s">
        <v>734</v>
      </c>
      <c r="H253" s="157">
        <v>33.35</v>
      </c>
      <c r="I253" s="158"/>
      <c r="J253" s="159">
        <f>ROUND(I253*H253,2)</f>
        <v>0</v>
      </c>
      <c r="K253" s="155" t="s">
        <v>1</v>
      </c>
      <c r="L253" s="32"/>
      <c r="M253" s="160" t="s">
        <v>1</v>
      </c>
      <c r="N253" s="161" t="s">
        <v>41</v>
      </c>
      <c r="P253" s="145">
        <f>O253*H253</f>
        <v>0</v>
      </c>
      <c r="Q253" s="145">
        <v>0.12021</v>
      </c>
      <c r="R253" s="145">
        <f>Q253*H253</f>
        <v>4.0090035000000004</v>
      </c>
      <c r="S253" s="145">
        <v>0</v>
      </c>
      <c r="T253" s="146">
        <f>S253*H253</f>
        <v>0</v>
      </c>
      <c r="AR253" s="147" t="s">
        <v>200</v>
      </c>
      <c r="AT253" s="147" t="s">
        <v>191</v>
      </c>
      <c r="AU253" s="147" t="s">
        <v>85</v>
      </c>
      <c r="AY253" s="17" t="s">
        <v>181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7" t="s">
        <v>83</v>
      </c>
      <c r="BK253" s="148">
        <f>ROUND(I253*H253,2)</f>
        <v>0</v>
      </c>
      <c r="BL253" s="17" t="s">
        <v>200</v>
      </c>
      <c r="BM253" s="147" t="s">
        <v>1323</v>
      </c>
    </row>
    <row r="254" spans="2:65" s="1" customFormat="1" ht="11.25">
      <c r="B254" s="32"/>
      <c r="D254" s="149" t="s">
        <v>190</v>
      </c>
      <c r="F254" s="150" t="s">
        <v>1322</v>
      </c>
      <c r="I254" s="151"/>
      <c r="L254" s="32"/>
      <c r="M254" s="152"/>
      <c r="T254" s="56"/>
      <c r="AT254" s="17" t="s">
        <v>190</v>
      </c>
      <c r="AU254" s="17" t="s">
        <v>85</v>
      </c>
    </row>
    <row r="255" spans="2:65" s="12" customFormat="1" ht="11.25">
      <c r="B255" s="168"/>
      <c r="D255" s="149" t="s">
        <v>1207</v>
      </c>
      <c r="E255" s="169" t="s">
        <v>1</v>
      </c>
      <c r="F255" s="170" t="s">
        <v>1324</v>
      </c>
      <c r="H255" s="171">
        <v>11.87</v>
      </c>
      <c r="I255" s="172"/>
      <c r="L255" s="168"/>
      <c r="M255" s="173"/>
      <c r="T255" s="174"/>
      <c r="AT255" s="169" t="s">
        <v>1207</v>
      </c>
      <c r="AU255" s="169" t="s">
        <v>85</v>
      </c>
      <c r="AV255" s="12" t="s">
        <v>85</v>
      </c>
      <c r="AW255" s="12" t="s">
        <v>33</v>
      </c>
      <c r="AX255" s="12" t="s">
        <v>76</v>
      </c>
      <c r="AY255" s="169" t="s">
        <v>181</v>
      </c>
    </row>
    <row r="256" spans="2:65" s="12" customFormat="1" ht="11.25">
      <c r="B256" s="168"/>
      <c r="D256" s="149" t="s">
        <v>1207</v>
      </c>
      <c r="E256" s="169" t="s">
        <v>1</v>
      </c>
      <c r="F256" s="170" t="s">
        <v>1325</v>
      </c>
      <c r="H256" s="171">
        <v>1.43</v>
      </c>
      <c r="I256" s="172"/>
      <c r="L256" s="168"/>
      <c r="M256" s="173"/>
      <c r="T256" s="174"/>
      <c r="AT256" s="169" t="s">
        <v>1207</v>
      </c>
      <c r="AU256" s="169" t="s">
        <v>85</v>
      </c>
      <c r="AV256" s="12" t="s">
        <v>85</v>
      </c>
      <c r="AW256" s="12" t="s">
        <v>33</v>
      </c>
      <c r="AX256" s="12" t="s">
        <v>76</v>
      </c>
      <c r="AY256" s="169" t="s">
        <v>181</v>
      </c>
    </row>
    <row r="257" spans="2:65" s="12" customFormat="1" ht="11.25">
      <c r="B257" s="168"/>
      <c r="D257" s="149" t="s">
        <v>1207</v>
      </c>
      <c r="E257" s="169" t="s">
        <v>1</v>
      </c>
      <c r="F257" s="170" t="s">
        <v>1326</v>
      </c>
      <c r="H257" s="171">
        <v>2.2999999999999998</v>
      </c>
      <c r="I257" s="172"/>
      <c r="L257" s="168"/>
      <c r="M257" s="173"/>
      <c r="T257" s="174"/>
      <c r="AT257" s="169" t="s">
        <v>1207</v>
      </c>
      <c r="AU257" s="169" t="s">
        <v>85</v>
      </c>
      <c r="AV257" s="12" t="s">
        <v>85</v>
      </c>
      <c r="AW257" s="12" t="s">
        <v>33</v>
      </c>
      <c r="AX257" s="12" t="s">
        <v>76</v>
      </c>
      <c r="AY257" s="169" t="s">
        <v>181</v>
      </c>
    </row>
    <row r="258" spans="2:65" s="12" customFormat="1" ht="11.25">
      <c r="B258" s="168"/>
      <c r="D258" s="149" t="s">
        <v>1207</v>
      </c>
      <c r="E258" s="169" t="s">
        <v>1</v>
      </c>
      <c r="F258" s="170" t="s">
        <v>1327</v>
      </c>
      <c r="H258" s="171">
        <v>1.1599999999999999</v>
      </c>
      <c r="I258" s="172"/>
      <c r="L258" s="168"/>
      <c r="M258" s="173"/>
      <c r="T258" s="174"/>
      <c r="AT258" s="169" t="s">
        <v>1207</v>
      </c>
      <c r="AU258" s="169" t="s">
        <v>85</v>
      </c>
      <c r="AV258" s="12" t="s">
        <v>85</v>
      </c>
      <c r="AW258" s="12" t="s">
        <v>33</v>
      </c>
      <c r="AX258" s="12" t="s">
        <v>76</v>
      </c>
      <c r="AY258" s="169" t="s">
        <v>181</v>
      </c>
    </row>
    <row r="259" spans="2:65" s="15" customFormat="1" ht="11.25">
      <c r="B259" s="188"/>
      <c r="D259" s="149" t="s">
        <v>1207</v>
      </c>
      <c r="E259" s="189" t="s">
        <v>1</v>
      </c>
      <c r="F259" s="190" t="s">
        <v>1328</v>
      </c>
      <c r="H259" s="191">
        <v>16.759999999999998</v>
      </c>
      <c r="I259" s="192"/>
      <c r="L259" s="188"/>
      <c r="M259" s="193"/>
      <c r="T259" s="194"/>
      <c r="AT259" s="189" t="s">
        <v>1207</v>
      </c>
      <c r="AU259" s="189" t="s">
        <v>85</v>
      </c>
      <c r="AV259" s="15" t="s">
        <v>91</v>
      </c>
      <c r="AW259" s="15" t="s">
        <v>33</v>
      </c>
      <c r="AX259" s="15" t="s">
        <v>76</v>
      </c>
      <c r="AY259" s="189" t="s">
        <v>181</v>
      </c>
    </row>
    <row r="260" spans="2:65" s="13" customFormat="1" ht="11.25">
      <c r="B260" s="175"/>
      <c r="D260" s="149" t="s">
        <v>1207</v>
      </c>
      <c r="E260" s="176" t="s">
        <v>1</v>
      </c>
      <c r="F260" s="177" t="s">
        <v>1329</v>
      </c>
      <c r="H260" s="176" t="s">
        <v>1</v>
      </c>
      <c r="I260" s="178"/>
      <c r="L260" s="175"/>
      <c r="M260" s="179"/>
      <c r="T260" s="180"/>
      <c r="AT260" s="176" t="s">
        <v>1207</v>
      </c>
      <c r="AU260" s="176" t="s">
        <v>85</v>
      </c>
      <c r="AV260" s="13" t="s">
        <v>83</v>
      </c>
      <c r="AW260" s="13" t="s">
        <v>33</v>
      </c>
      <c r="AX260" s="13" t="s">
        <v>76</v>
      </c>
      <c r="AY260" s="176" t="s">
        <v>181</v>
      </c>
    </row>
    <row r="261" spans="2:65" s="12" customFormat="1" ht="11.25">
      <c r="B261" s="168"/>
      <c r="D261" s="149" t="s">
        <v>1207</v>
      </c>
      <c r="E261" s="169" t="s">
        <v>1</v>
      </c>
      <c r="F261" s="170" t="s">
        <v>1330</v>
      </c>
      <c r="H261" s="171">
        <v>2.4</v>
      </c>
      <c r="I261" s="172"/>
      <c r="L261" s="168"/>
      <c r="M261" s="173"/>
      <c r="T261" s="174"/>
      <c r="AT261" s="169" t="s">
        <v>1207</v>
      </c>
      <c r="AU261" s="169" t="s">
        <v>85</v>
      </c>
      <c r="AV261" s="12" t="s">
        <v>85</v>
      </c>
      <c r="AW261" s="12" t="s">
        <v>33</v>
      </c>
      <c r="AX261" s="12" t="s">
        <v>76</v>
      </c>
      <c r="AY261" s="169" t="s">
        <v>181</v>
      </c>
    </row>
    <row r="262" spans="2:65" s="12" customFormat="1" ht="11.25">
      <c r="B262" s="168"/>
      <c r="D262" s="149" t="s">
        <v>1207</v>
      </c>
      <c r="E262" s="169" t="s">
        <v>1</v>
      </c>
      <c r="F262" s="170" t="s">
        <v>1331</v>
      </c>
      <c r="H262" s="171">
        <v>6.66</v>
      </c>
      <c r="I262" s="172"/>
      <c r="L262" s="168"/>
      <c r="M262" s="173"/>
      <c r="T262" s="174"/>
      <c r="AT262" s="169" t="s">
        <v>1207</v>
      </c>
      <c r="AU262" s="169" t="s">
        <v>85</v>
      </c>
      <c r="AV262" s="12" t="s">
        <v>85</v>
      </c>
      <c r="AW262" s="12" t="s">
        <v>33</v>
      </c>
      <c r="AX262" s="12" t="s">
        <v>76</v>
      </c>
      <c r="AY262" s="169" t="s">
        <v>181</v>
      </c>
    </row>
    <row r="263" spans="2:65" s="12" customFormat="1" ht="11.25">
      <c r="B263" s="168"/>
      <c r="D263" s="149" t="s">
        <v>1207</v>
      </c>
      <c r="E263" s="169" t="s">
        <v>1</v>
      </c>
      <c r="F263" s="170" t="s">
        <v>1332</v>
      </c>
      <c r="H263" s="171">
        <v>7.53</v>
      </c>
      <c r="I263" s="172"/>
      <c r="L263" s="168"/>
      <c r="M263" s="173"/>
      <c r="T263" s="174"/>
      <c r="AT263" s="169" t="s">
        <v>1207</v>
      </c>
      <c r="AU263" s="169" t="s">
        <v>85</v>
      </c>
      <c r="AV263" s="12" t="s">
        <v>85</v>
      </c>
      <c r="AW263" s="12" t="s">
        <v>33</v>
      </c>
      <c r="AX263" s="12" t="s">
        <v>76</v>
      </c>
      <c r="AY263" s="169" t="s">
        <v>181</v>
      </c>
    </row>
    <row r="264" spans="2:65" s="15" customFormat="1" ht="11.25">
      <c r="B264" s="188"/>
      <c r="D264" s="149" t="s">
        <v>1207</v>
      </c>
      <c r="E264" s="189" t="s">
        <v>1</v>
      </c>
      <c r="F264" s="190" t="s">
        <v>1328</v>
      </c>
      <c r="H264" s="191">
        <v>16.59</v>
      </c>
      <c r="I264" s="192"/>
      <c r="L264" s="188"/>
      <c r="M264" s="193"/>
      <c r="T264" s="194"/>
      <c r="AT264" s="189" t="s">
        <v>1207</v>
      </c>
      <c r="AU264" s="189" t="s">
        <v>85</v>
      </c>
      <c r="AV264" s="15" t="s">
        <v>91</v>
      </c>
      <c r="AW264" s="15" t="s">
        <v>33</v>
      </c>
      <c r="AX264" s="15" t="s">
        <v>76</v>
      </c>
      <c r="AY264" s="189" t="s">
        <v>181</v>
      </c>
    </row>
    <row r="265" spans="2:65" s="14" customFormat="1" ht="11.25">
      <c r="B265" s="181"/>
      <c r="D265" s="149" t="s">
        <v>1207</v>
      </c>
      <c r="E265" s="182" t="s">
        <v>1</v>
      </c>
      <c r="F265" s="183" t="s">
        <v>1221</v>
      </c>
      <c r="H265" s="184">
        <v>33.349999999999994</v>
      </c>
      <c r="I265" s="185"/>
      <c r="L265" s="181"/>
      <c r="M265" s="186"/>
      <c r="T265" s="187"/>
      <c r="AT265" s="182" t="s">
        <v>1207</v>
      </c>
      <c r="AU265" s="182" t="s">
        <v>85</v>
      </c>
      <c r="AV265" s="14" t="s">
        <v>200</v>
      </c>
      <c r="AW265" s="14" t="s">
        <v>33</v>
      </c>
      <c r="AX265" s="14" t="s">
        <v>83</v>
      </c>
      <c r="AY265" s="182" t="s">
        <v>181</v>
      </c>
    </row>
    <row r="266" spans="2:65" s="1" customFormat="1" ht="21.75" customHeight="1">
      <c r="B266" s="134"/>
      <c r="C266" s="153" t="s">
        <v>306</v>
      </c>
      <c r="D266" s="153" t="s">
        <v>191</v>
      </c>
      <c r="E266" s="154" t="s">
        <v>1333</v>
      </c>
      <c r="F266" s="155" t="s">
        <v>1334</v>
      </c>
      <c r="G266" s="156" t="s">
        <v>734</v>
      </c>
      <c r="H266" s="157">
        <v>4.1150000000000002</v>
      </c>
      <c r="I266" s="158"/>
      <c r="J266" s="159">
        <f>ROUND(I266*H266,2)</f>
        <v>0</v>
      </c>
      <c r="K266" s="155" t="s">
        <v>1</v>
      </c>
      <c r="L266" s="32"/>
      <c r="M266" s="160" t="s">
        <v>1</v>
      </c>
      <c r="N266" s="161" t="s">
        <v>41</v>
      </c>
      <c r="P266" s="145">
        <f>O266*H266</f>
        <v>0</v>
      </c>
      <c r="Q266" s="145">
        <v>0.14609</v>
      </c>
      <c r="R266" s="145">
        <f>Q266*H266</f>
        <v>0.60116035000000001</v>
      </c>
      <c r="S266" s="145">
        <v>0</v>
      </c>
      <c r="T266" s="146">
        <f>S266*H266</f>
        <v>0</v>
      </c>
      <c r="AR266" s="147" t="s">
        <v>200</v>
      </c>
      <c r="AT266" s="147" t="s">
        <v>191</v>
      </c>
      <c r="AU266" s="147" t="s">
        <v>85</v>
      </c>
      <c r="AY266" s="17" t="s">
        <v>181</v>
      </c>
      <c r="BE266" s="148">
        <f>IF(N266="základní",J266,0)</f>
        <v>0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7" t="s">
        <v>83</v>
      </c>
      <c r="BK266" s="148">
        <f>ROUND(I266*H266,2)</f>
        <v>0</v>
      </c>
      <c r="BL266" s="17" t="s">
        <v>200</v>
      </c>
      <c r="BM266" s="147" t="s">
        <v>1335</v>
      </c>
    </row>
    <row r="267" spans="2:65" s="1" customFormat="1" ht="11.25">
      <c r="B267" s="32"/>
      <c r="D267" s="149" t="s">
        <v>190</v>
      </c>
      <c r="F267" s="150" t="s">
        <v>1334</v>
      </c>
      <c r="I267" s="151"/>
      <c r="L267" s="32"/>
      <c r="M267" s="152"/>
      <c r="T267" s="56"/>
      <c r="AT267" s="17" t="s">
        <v>190</v>
      </c>
      <c r="AU267" s="17" t="s">
        <v>85</v>
      </c>
    </row>
    <row r="268" spans="2:65" s="13" customFormat="1" ht="11.25">
      <c r="B268" s="175"/>
      <c r="D268" s="149" t="s">
        <v>1207</v>
      </c>
      <c r="E268" s="176" t="s">
        <v>1</v>
      </c>
      <c r="F268" s="177" t="s">
        <v>1336</v>
      </c>
      <c r="H268" s="176" t="s">
        <v>1</v>
      </c>
      <c r="I268" s="178"/>
      <c r="L268" s="175"/>
      <c r="M268" s="179"/>
      <c r="T268" s="180"/>
      <c r="AT268" s="176" t="s">
        <v>1207</v>
      </c>
      <c r="AU268" s="176" t="s">
        <v>85</v>
      </c>
      <c r="AV268" s="13" t="s">
        <v>83</v>
      </c>
      <c r="AW268" s="13" t="s">
        <v>33</v>
      </c>
      <c r="AX268" s="13" t="s">
        <v>76</v>
      </c>
      <c r="AY268" s="176" t="s">
        <v>181</v>
      </c>
    </row>
    <row r="269" spans="2:65" s="12" customFormat="1" ht="11.25">
      <c r="B269" s="168"/>
      <c r="D269" s="149" t="s">
        <v>1207</v>
      </c>
      <c r="E269" s="169" t="s">
        <v>1</v>
      </c>
      <c r="F269" s="170" t="s">
        <v>1337</v>
      </c>
      <c r="H269" s="171">
        <v>4.1150000000000002</v>
      </c>
      <c r="I269" s="172"/>
      <c r="L269" s="168"/>
      <c r="M269" s="173"/>
      <c r="T269" s="174"/>
      <c r="AT269" s="169" t="s">
        <v>1207</v>
      </c>
      <c r="AU269" s="169" t="s">
        <v>85</v>
      </c>
      <c r="AV269" s="12" t="s">
        <v>85</v>
      </c>
      <c r="AW269" s="12" t="s">
        <v>33</v>
      </c>
      <c r="AX269" s="12" t="s">
        <v>83</v>
      </c>
      <c r="AY269" s="169" t="s">
        <v>181</v>
      </c>
    </row>
    <row r="270" spans="2:65" s="11" customFormat="1" ht="22.9" customHeight="1">
      <c r="B270" s="124"/>
      <c r="D270" s="125" t="s">
        <v>75</v>
      </c>
      <c r="E270" s="162" t="s">
        <v>200</v>
      </c>
      <c r="F270" s="162" t="s">
        <v>1338</v>
      </c>
      <c r="I270" s="127"/>
      <c r="J270" s="163">
        <f>BK270</f>
        <v>0</v>
      </c>
      <c r="L270" s="124"/>
      <c r="M270" s="129"/>
      <c r="P270" s="130">
        <f>SUM(P271:P358)</f>
        <v>0</v>
      </c>
      <c r="R270" s="130">
        <f>SUM(R271:R358)</f>
        <v>56.901674960000008</v>
      </c>
      <c r="T270" s="131">
        <f>SUM(T271:T358)</f>
        <v>0</v>
      </c>
      <c r="AR270" s="125" t="s">
        <v>83</v>
      </c>
      <c r="AT270" s="132" t="s">
        <v>75</v>
      </c>
      <c r="AU270" s="132" t="s">
        <v>83</v>
      </c>
      <c r="AY270" s="125" t="s">
        <v>181</v>
      </c>
      <c r="BK270" s="133">
        <f>SUM(BK271:BK358)</f>
        <v>0</v>
      </c>
    </row>
    <row r="271" spans="2:65" s="1" customFormat="1" ht="16.5" customHeight="1">
      <c r="B271" s="134"/>
      <c r="C271" s="153" t="s">
        <v>310</v>
      </c>
      <c r="D271" s="153" t="s">
        <v>191</v>
      </c>
      <c r="E271" s="154" t="s">
        <v>1339</v>
      </c>
      <c r="F271" s="155" t="s">
        <v>1340</v>
      </c>
      <c r="G271" s="156" t="s">
        <v>1211</v>
      </c>
      <c r="H271" s="157">
        <v>12</v>
      </c>
      <c r="I271" s="158"/>
      <c r="J271" s="159">
        <f>ROUND(I271*H271,2)</f>
        <v>0</v>
      </c>
      <c r="K271" s="155" t="s">
        <v>1</v>
      </c>
      <c r="L271" s="32"/>
      <c r="M271" s="160" t="s">
        <v>1</v>
      </c>
      <c r="N271" s="161" t="s">
        <v>41</v>
      </c>
      <c r="P271" s="145">
        <f>O271*H271</f>
        <v>0</v>
      </c>
      <c r="Q271" s="145">
        <v>2.5020099999999998</v>
      </c>
      <c r="R271" s="145">
        <f>Q271*H271</f>
        <v>30.024119999999996</v>
      </c>
      <c r="S271" s="145">
        <v>0</v>
      </c>
      <c r="T271" s="146">
        <f>S271*H271</f>
        <v>0</v>
      </c>
      <c r="AR271" s="147" t="s">
        <v>200</v>
      </c>
      <c r="AT271" s="147" t="s">
        <v>191</v>
      </c>
      <c r="AU271" s="147" t="s">
        <v>85</v>
      </c>
      <c r="AY271" s="17" t="s">
        <v>181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83</v>
      </c>
      <c r="BK271" s="148">
        <f>ROUND(I271*H271,2)</f>
        <v>0</v>
      </c>
      <c r="BL271" s="17" t="s">
        <v>200</v>
      </c>
      <c r="BM271" s="147" t="s">
        <v>1341</v>
      </c>
    </row>
    <row r="272" spans="2:65" s="1" customFormat="1" ht="11.25">
      <c r="B272" s="32"/>
      <c r="D272" s="149" t="s">
        <v>190</v>
      </c>
      <c r="F272" s="150" t="s">
        <v>1340</v>
      </c>
      <c r="I272" s="151"/>
      <c r="L272" s="32"/>
      <c r="M272" s="152"/>
      <c r="T272" s="56"/>
      <c r="AT272" s="17" t="s">
        <v>190</v>
      </c>
      <c r="AU272" s="17" t="s">
        <v>85</v>
      </c>
    </row>
    <row r="273" spans="2:65" s="13" customFormat="1" ht="11.25">
      <c r="B273" s="175"/>
      <c r="D273" s="149" t="s">
        <v>1207</v>
      </c>
      <c r="E273" s="176" t="s">
        <v>1</v>
      </c>
      <c r="F273" s="177" t="s">
        <v>1342</v>
      </c>
      <c r="H273" s="176" t="s">
        <v>1</v>
      </c>
      <c r="I273" s="178"/>
      <c r="L273" s="175"/>
      <c r="M273" s="179"/>
      <c r="T273" s="180"/>
      <c r="AT273" s="176" t="s">
        <v>1207</v>
      </c>
      <c r="AU273" s="176" t="s">
        <v>85</v>
      </c>
      <c r="AV273" s="13" t="s">
        <v>83</v>
      </c>
      <c r="AW273" s="13" t="s">
        <v>33</v>
      </c>
      <c r="AX273" s="13" t="s">
        <v>76</v>
      </c>
      <c r="AY273" s="176" t="s">
        <v>181</v>
      </c>
    </row>
    <row r="274" spans="2:65" s="12" customFormat="1" ht="11.25">
      <c r="B274" s="168"/>
      <c r="D274" s="149" t="s">
        <v>1207</v>
      </c>
      <c r="E274" s="169" t="s">
        <v>1</v>
      </c>
      <c r="F274" s="170" t="s">
        <v>1343</v>
      </c>
      <c r="H274" s="171">
        <v>6.6</v>
      </c>
      <c r="I274" s="172"/>
      <c r="L274" s="168"/>
      <c r="M274" s="173"/>
      <c r="T274" s="174"/>
      <c r="AT274" s="169" t="s">
        <v>1207</v>
      </c>
      <c r="AU274" s="169" t="s">
        <v>85</v>
      </c>
      <c r="AV274" s="12" t="s">
        <v>85</v>
      </c>
      <c r="AW274" s="12" t="s">
        <v>33</v>
      </c>
      <c r="AX274" s="12" t="s">
        <v>76</v>
      </c>
      <c r="AY274" s="169" t="s">
        <v>181</v>
      </c>
    </row>
    <row r="275" spans="2:65" s="13" customFormat="1" ht="11.25">
      <c r="B275" s="175"/>
      <c r="D275" s="149" t="s">
        <v>1207</v>
      </c>
      <c r="E275" s="176" t="s">
        <v>1</v>
      </c>
      <c r="F275" s="177" t="s">
        <v>1344</v>
      </c>
      <c r="H275" s="176" t="s">
        <v>1</v>
      </c>
      <c r="I275" s="178"/>
      <c r="L275" s="175"/>
      <c r="M275" s="179"/>
      <c r="T275" s="180"/>
      <c r="AT275" s="176" t="s">
        <v>1207</v>
      </c>
      <c r="AU275" s="176" t="s">
        <v>85</v>
      </c>
      <c r="AV275" s="13" t="s">
        <v>83</v>
      </c>
      <c r="AW275" s="13" t="s">
        <v>33</v>
      </c>
      <c r="AX275" s="13" t="s">
        <v>76</v>
      </c>
      <c r="AY275" s="176" t="s">
        <v>181</v>
      </c>
    </row>
    <row r="276" spans="2:65" s="12" customFormat="1" ht="11.25">
      <c r="B276" s="168"/>
      <c r="D276" s="149" t="s">
        <v>1207</v>
      </c>
      <c r="E276" s="169" t="s">
        <v>1</v>
      </c>
      <c r="F276" s="170" t="s">
        <v>1345</v>
      </c>
      <c r="H276" s="171">
        <v>5.4</v>
      </c>
      <c r="I276" s="172"/>
      <c r="L276" s="168"/>
      <c r="M276" s="173"/>
      <c r="T276" s="174"/>
      <c r="AT276" s="169" t="s">
        <v>1207</v>
      </c>
      <c r="AU276" s="169" t="s">
        <v>85</v>
      </c>
      <c r="AV276" s="12" t="s">
        <v>85</v>
      </c>
      <c r="AW276" s="12" t="s">
        <v>33</v>
      </c>
      <c r="AX276" s="12" t="s">
        <v>76</v>
      </c>
      <c r="AY276" s="169" t="s">
        <v>181</v>
      </c>
    </row>
    <row r="277" spans="2:65" s="14" customFormat="1" ht="11.25">
      <c r="B277" s="181"/>
      <c r="D277" s="149" t="s">
        <v>1207</v>
      </c>
      <c r="E277" s="182" t="s">
        <v>1</v>
      </c>
      <c r="F277" s="183" t="s">
        <v>1221</v>
      </c>
      <c r="H277" s="184">
        <v>12</v>
      </c>
      <c r="I277" s="185"/>
      <c r="L277" s="181"/>
      <c r="M277" s="186"/>
      <c r="T277" s="187"/>
      <c r="AT277" s="182" t="s">
        <v>1207</v>
      </c>
      <c r="AU277" s="182" t="s">
        <v>85</v>
      </c>
      <c r="AV277" s="14" t="s">
        <v>200</v>
      </c>
      <c r="AW277" s="14" t="s">
        <v>33</v>
      </c>
      <c r="AX277" s="14" t="s">
        <v>83</v>
      </c>
      <c r="AY277" s="182" t="s">
        <v>181</v>
      </c>
    </row>
    <row r="278" spans="2:65" s="1" customFormat="1" ht="24.2" customHeight="1">
      <c r="B278" s="134"/>
      <c r="C278" s="153" t="s">
        <v>314</v>
      </c>
      <c r="D278" s="153" t="s">
        <v>191</v>
      </c>
      <c r="E278" s="154" t="s">
        <v>1346</v>
      </c>
      <c r="F278" s="155" t="s">
        <v>1347</v>
      </c>
      <c r="G278" s="156" t="s">
        <v>734</v>
      </c>
      <c r="H278" s="157">
        <v>60</v>
      </c>
      <c r="I278" s="158"/>
      <c r="J278" s="159">
        <f>ROUND(I278*H278,2)</f>
        <v>0</v>
      </c>
      <c r="K278" s="155" t="s">
        <v>1</v>
      </c>
      <c r="L278" s="32"/>
      <c r="M278" s="160" t="s">
        <v>1</v>
      </c>
      <c r="N278" s="161" t="s">
        <v>41</v>
      </c>
      <c r="P278" s="145">
        <f>O278*H278</f>
        <v>0</v>
      </c>
      <c r="Q278" s="145">
        <v>5.3299999999999997E-3</v>
      </c>
      <c r="R278" s="145">
        <f>Q278*H278</f>
        <v>0.31979999999999997</v>
      </c>
      <c r="S278" s="145">
        <v>0</v>
      </c>
      <c r="T278" s="146">
        <f>S278*H278</f>
        <v>0</v>
      </c>
      <c r="AR278" s="147" t="s">
        <v>200</v>
      </c>
      <c r="AT278" s="147" t="s">
        <v>191</v>
      </c>
      <c r="AU278" s="147" t="s">
        <v>85</v>
      </c>
      <c r="AY278" s="17" t="s">
        <v>181</v>
      </c>
      <c r="BE278" s="148">
        <f>IF(N278="základní",J278,0)</f>
        <v>0</v>
      </c>
      <c r="BF278" s="148">
        <f>IF(N278="snížená",J278,0)</f>
        <v>0</v>
      </c>
      <c r="BG278" s="148">
        <f>IF(N278="zákl. přenesená",J278,0)</f>
        <v>0</v>
      </c>
      <c r="BH278" s="148">
        <f>IF(N278="sníž. přenesená",J278,0)</f>
        <v>0</v>
      </c>
      <c r="BI278" s="148">
        <f>IF(N278="nulová",J278,0)</f>
        <v>0</v>
      </c>
      <c r="BJ278" s="17" t="s">
        <v>83</v>
      </c>
      <c r="BK278" s="148">
        <f>ROUND(I278*H278,2)</f>
        <v>0</v>
      </c>
      <c r="BL278" s="17" t="s">
        <v>200</v>
      </c>
      <c r="BM278" s="147" t="s">
        <v>1348</v>
      </c>
    </row>
    <row r="279" spans="2:65" s="1" customFormat="1" ht="19.5">
      <c r="B279" s="32"/>
      <c r="D279" s="149" t="s">
        <v>190</v>
      </c>
      <c r="F279" s="150" t="s">
        <v>1347</v>
      </c>
      <c r="I279" s="151"/>
      <c r="L279" s="32"/>
      <c r="M279" s="152"/>
      <c r="T279" s="56"/>
      <c r="AT279" s="17" t="s">
        <v>190</v>
      </c>
      <c r="AU279" s="17" t="s">
        <v>85</v>
      </c>
    </row>
    <row r="280" spans="2:65" s="12" customFormat="1" ht="11.25">
      <c r="B280" s="168"/>
      <c r="D280" s="149" t="s">
        <v>1207</v>
      </c>
      <c r="E280" s="169" t="s">
        <v>1</v>
      </c>
      <c r="F280" s="170" t="s">
        <v>1349</v>
      </c>
      <c r="H280" s="171">
        <v>60</v>
      </c>
      <c r="I280" s="172"/>
      <c r="L280" s="168"/>
      <c r="M280" s="173"/>
      <c r="T280" s="174"/>
      <c r="AT280" s="169" t="s">
        <v>1207</v>
      </c>
      <c r="AU280" s="169" t="s">
        <v>85</v>
      </c>
      <c r="AV280" s="12" t="s">
        <v>85</v>
      </c>
      <c r="AW280" s="12" t="s">
        <v>33</v>
      </c>
      <c r="AX280" s="12" t="s">
        <v>83</v>
      </c>
      <c r="AY280" s="169" t="s">
        <v>181</v>
      </c>
    </row>
    <row r="281" spans="2:65" s="1" customFormat="1" ht="24.2" customHeight="1">
      <c r="B281" s="134"/>
      <c r="C281" s="153" t="s">
        <v>318</v>
      </c>
      <c r="D281" s="153" t="s">
        <v>191</v>
      </c>
      <c r="E281" s="154" t="s">
        <v>1350</v>
      </c>
      <c r="F281" s="155" t="s">
        <v>1351</v>
      </c>
      <c r="G281" s="156" t="s">
        <v>734</v>
      </c>
      <c r="H281" s="157">
        <v>60</v>
      </c>
      <c r="I281" s="158"/>
      <c r="J281" s="159">
        <f>ROUND(I281*H281,2)</f>
        <v>0</v>
      </c>
      <c r="K281" s="155" t="s">
        <v>1</v>
      </c>
      <c r="L281" s="32"/>
      <c r="M281" s="160" t="s">
        <v>1</v>
      </c>
      <c r="N281" s="161" t="s">
        <v>41</v>
      </c>
      <c r="P281" s="145">
        <f>O281*H281</f>
        <v>0</v>
      </c>
      <c r="Q281" s="145">
        <v>0</v>
      </c>
      <c r="R281" s="145">
        <f>Q281*H281</f>
        <v>0</v>
      </c>
      <c r="S281" s="145">
        <v>0</v>
      </c>
      <c r="T281" s="146">
        <f>S281*H281</f>
        <v>0</v>
      </c>
      <c r="AR281" s="147" t="s">
        <v>200</v>
      </c>
      <c r="AT281" s="147" t="s">
        <v>191</v>
      </c>
      <c r="AU281" s="147" t="s">
        <v>85</v>
      </c>
      <c r="AY281" s="17" t="s">
        <v>181</v>
      </c>
      <c r="BE281" s="148">
        <f>IF(N281="základní",J281,0)</f>
        <v>0</v>
      </c>
      <c r="BF281" s="148">
        <f>IF(N281="snížená",J281,0)</f>
        <v>0</v>
      </c>
      <c r="BG281" s="148">
        <f>IF(N281="zákl. přenesená",J281,0)</f>
        <v>0</v>
      </c>
      <c r="BH281" s="148">
        <f>IF(N281="sníž. přenesená",J281,0)</f>
        <v>0</v>
      </c>
      <c r="BI281" s="148">
        <f>IF(N281="nulová",J281,0)</f>
        <v>0</v>
      </c>
      <c r="BJ281" s="17" t="s">
        <v>83</v>
      </c>
      <c r="BK281" s="148">
        <f>ROUND(I281*H281,2)</f>
        <v>0</v>
      </c>
      <c r="BL281" s="17" t="s">
        <v>200</v>
      </c>
      <c r="BM281" s="147" t="s">
        <v>1352</v>
      </c>
    </row>
    <row r="282" spans="2:65" s="1" customFormat="1" ht="19.5">
      <c r="B282" s="32"/>
      <c r="D282" s="149" t="s">
        <v>190</v>
      </c>
      <c r="F282" s="150" t="s">
        <v>1351</v>
      </c>
      <c r="I282" s="151"/>
      <c r="L282" s="32"/>
      <c r="M282" s="152"/>
      <c r="T282" s="56"/>
      <c r="AT282" s="17" t="s">
        <v>190</v>
      </c>
      <c r="AU282" s="17" t="s">
        <v>85</v>
      </c>
    </row>
    <row r="283" spans="2:65" s="1" customFormat="1" ht="24.2" customHeight="1">
      <c r="B283" s="134"/>
      <c r="C283" s="153" t="s">
        <v>322</v>
      </c>
      <c r="D283" s="153" t="s">
        <v>191</v>
      </c>
      <c r="E283" s="154" t="s">
        <v>1353</v>
      </c>
      <c r="F283" s="155" t="s">
        <v>1354</v>
      </c>
      <c r="G283" s="156" t="s">
        <v>734</v>
      </c>
      <c r="H283" s="157">
        <v>60</v>
      </c>
      <c r="I283" s="158"/>
      <c r="J283" s="159">
        <f>ROUND(I283*H283,2)</f>
        <v>0</v>
      </c>
      <c r="K283" s="155" t="s">
        <v>1</v>
      </c>
      <c r="L283" s="32"/>
      <c r="M283" s="160" t="s">
        <v>1</v>
      </c>
      <c r="N283" s="161" t="s">
        <v>41</v>
      </c>
      <c r="P283" s="145">
        <f>O283*H283</f>
        <v>0</v>
      </c>
      <c r="Q283" s="145">
        <v>8.8000000000000003E-4</v>
      </c>
      <c r="R283" s="145">
        <f>Q283*H283</f>
        <v>5.28E-2</v>
      </c>
      <c r="S283" s="145">
        <v>0</v>
      </c>
      <c r="T283" s="146">
        <f>S283*H283</f>
        <v>0</v>
      </c>
      <c r="AR283" s="147" t="s">
        <v>200</v>
      </c>
      <c r="AT283" s="147" t="s">
        <v>191</v>
      </c>
      <c r="AU283" s="147" t="s">
        <v>85</v>
      </c>
      <c r="AY283" s="17" t="s">
        <v>181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7" t="s">
        <v>83</v>
      </c>
      <c r="BK283" s="148">
        <f>ROUND(I283*H283,2)</f>
        <v>0</v>
      </c>
      <c r="BL283" s="17" t="s">
        <v>200</v>
      </c>
      <c r="BM283" s="147" t="s">
        <v>1355</v>
      </c>
    </row>
    <row r="284" spans="2:65" s="1" customFormat="1" ht="19.5">
      <c r="B284" s="32"/>
      <c r="D284" s="149" t="s">
        <v>190</v>
      </c>
      <c r="F284" s="150" t="s">
        <v>1354</v>
      </c>
      <c r="I284" s="151"/>
      <c r="L284" s="32"/>
      <c r="M284" s="152"/>
      <c r="T284" s="56"/>
      <c r="AT284" s="17" t="s">
        <v>190</v>
      </c>
      <c r="AU284" s="17" t="s">
        <v>85</v>
      </c>
    </row>
    <row r="285" spans="2:65" s="1" customFormat="1" ht="24.2" customHeight="1">
      <c r="B285" s="134"/>
      <c r="C285" s="153" t="s">
        <v>187</v>
      </c>
      <c r="D285" s="153" t="s">
        <v>191</v>
      </c>
      <c r="E285" s="154" t="s">
        <v>1356</v>
      </c>
      <c r="F285" s="155" t="s">
        <v>1357</v>
      </c>
      <c r="G285" s="156" t="s">
        <v>734</v>
      </c>
      <c r="H285" s="157">
        <v>60</v>
      </c>
      <c r="I285" s="158"/>
      <c r="J285" s="159">
        <f>ROUND(I285*H285,2)</f>
        <v>0</v>
      </c>
      <c r="K285" s="155" t="s">
        <v>1</v>
      </c>
      <c r="L285" s="32"/>
      <c r="M285" s="160" t="s">
        <v>1</v>
      </c>
      <c r="N285" s="161" t="s">
        <v>41</v>
      </c>
      <c r="P285" s="145">
        <f>O285*H285</f>
        <v>0</v>
      </c>
      <c r="Q285" s="145">
        <v>0</v>
      </c>
      <c r="R285" s="145">
        <f>Q285*H285</f>
        <v>0</v>
      </c>
      <c r="S285" s="145">
        <v>0</v>
      </c>
      <c r="T285" s="146">
        <f>S285*H285</f>
        <v>0</v>
      </c>
      <c r="AR285" s="147" t="s">
        <v>200</v>
      </c>
      <c r="AT285" s="147" t="s">
        <v>191</v>
      </c>
      <c r="AU285" s="147" t="s">
        <v>85</v>
      </c>
      <c r="AY285" s="17" t="s">
        <v>181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7" t="s">
        <v>83</v>
      </c>
      <c r="BK285" s="148">
        <f>ROUND(I285*H285,2)</f>
        <v>0</v>
      </c>
      <c r="BL285" s="17" t="s">
        <v>200</v>
      </c>
      <c r="BM285" s="147" t="s">
        <v>1358</v>
      </c>
    </row>
    <row r="286" spans="2:65" s="1" customFormat="1" ht="19.5">
      <c r="B286" s="32"/>
      <c r="D286" s="149" t="s">
        <v>190</v>
      </c>
      <c r="F286" s="150" t="s">
        <v>1357</v>
      </c>
      <c r="I286" s="151"/>
      <c r="L286" s="32"/>
      <c r="M286" s="152"/>
      <c r="T286" s="56"/>
      <c r="AT286" s="17" t="s">
        <v>190</v>
      </c>
      <c r="AU286" s="17" t="s">
        <v>85</v>
      </c>
    </row>
    <row r="287" spans="2:65" s="1" customFormat="1" ht="21.75" customHeight="1">
      <c r="B287" s="134"/>
      <c r="C287" s="153" t="s">
        <v>329</v>
      </c>
      <c r="D287" s="153" t="s">
        <v>191</v>
      </c>
      <c r="E287" s="154" t="s">
        <v>1359</v>
      </c>
      <c r="F287" s="155" t="s">
        <v>1360</v>
      </c>
      <c r="G287" s="156" t="s">
        <v>734</v>
      </c>
      <c r="H287" s="157">
        <v>60</v>
      </c>
      <c r="I287" s="158"/>
      <c r="J287" s="159">
        <f>ROUND(I287*H287,2)</f>
        <v>0</v>
      </c>
      <c r="K287" s="155" t="s">
        <v>1</v>
      </c>
      <c r="L287" s="32"/>
      <c r="M287" s="160" t="s">
        <v>1</v>
      </c>
      <c r="N287" s="161" t="s">
        <v>41</v>
      </c>
      <c r="P287" s="145">
        <f>O287*H287</f>
        <v>0</v>
      </c>
      <c r="Q287" s="145">
        <v>3.2000000000000002E-3</v>
      </c>
      <c r="R287" s="145">
        <f>Q287*H287</f>
        <v>0.192</v>
      </c>
      <c r="S287" s="145">
        <v>0</v>
      </c>
      <c r="T287" s="146">
        <f>S287*H287</f>
        <v>0</v>
      </c>
      <c r="AR287" s="147" t="s">
        <v>200</v>
      </c>
      <c r="AT287" s="147" t="s">
        <v>191</v>
      </c>
      <c r="AU287" s="147" t="s">
        <v>85</v>
      </c>
      <c r="AY287" s="17" t="s">
        <v>181</v>
      </c>
      <c r="BE287" s="148">
        <f>IF(N287="základní",J287,0)</f>
        <v>0</v>
      </c>
      <c r="BF287" s="148">
        <f>IF(N287="snížená",J287,0)</f>
        <v>0</v>
      </c>
      <c r="BG287" s="148">
        <f>IF(N287="zákl. přenesená",J287,0)</f>
        <v>0</v>
      </c>
      <c r="BH287" s="148">
        <f>IF(N287="sníž. přenesená",J287,0)</f>
        <v>0</v>
      </c>
      <c r="BI287" s="148">
        <f>IF(N287="nulová",J287,0)</f>
        <v>0</v>
      </c>
      <c r="BJ287" s="17" t="s">
        <v>83</v>
      </c>
      <c r="BK287" s="148">
        <f>ROUND(I287*H287,2)</f>
        <v>0</v>
      </c>
      <c r="BL287" s="17" t="s">
        <v>200</v>
      </c>
      <c r="BM287" s="147" t="s">
        <v>1361</v>
      </c>
    </row>
    <row r="288" spans="2:65" s="1" customFormat="1" ht="11.25">
      <c r="B288" s="32"/>
      <c r="D288" s="149" t="s">
        <v>190</v>
      </c>
      <c r="F288" s="150" t="s">
        <v>1360</v>
      </c>
      <c r="I288" s="151"/>
      <c r="L288" s="32"/>
      <c r="M288" s="152"/>
      <c r="T288" s="56"/>
      <c r="AT288" s="17" t="s">
        <v>190</v>
      </c>
      <c r="AU288" s="17" t="s">
        <v>85</v>
      </c>
    </row>
    <row r="289" spans="2:65" s="1" customFormat="1" ht="16.5" customHeight="1">
      <c r="B289" s="134"/>
      <c r="C289" s="153" t="s">
        <v>333</v>
      </c>
      <c r="D289" s="153" t="s">
        <v>191</v>
      </c>
      <c r="E289" s="154" t="s">
        <v>1362</v>
      </c>
      <c r="F289" s="155" t="s">
        <v>1363</v>
      </c>
      <c r="G289" s="156" t="s">
        <v>868</v>
      </c>
      <c r="H289" s="157">
        <v>1.948</v>
      </c>
      <c r="I289" s="158"/>
      <c r="J289" s="159">
        <f>ROUND(I289*H289,2)</f>
        <v>0</v>
      </c>
      <c r="K289" s="155" t="s">
        <v>1</v>
      </c>
      <c r="L289" s="32"/>
      <c r="M289" s="160" t="s">
        <v>1</v>
      </c>
      <c r="N289" s="161" t="s">
        <v>41</v>
      </c>
      <c r="P289" s="145">
        <f>O289*H289</f>
        <v>0</v>
      </c>
      <c r="Q289" s="145">
        <v>1.05555</v>
      </c>
      <c r="R289" s="145">
        <f>Q289*H289</f>
        <v>2.0562114</v>
      </c>
      <c r="S289" s="145">
        <v>0</v>
      </c>
      <c r="T289" s="146">
        <f>S289*H289</f>
        <v>0</v>
      </c>
      <c r="AR289" s="147" t="s">
        <v>200</v>
      </c>
      <c r="AT289" s="147" t="s">
        <v>191</v>
      </c>
      <c r="AU289" s="147" t="s">
        <v>85</v>
      </c>
      <c r="AY289" s="17" t="s">
        <v>181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7" t="s">
        <v>83</v>
      </c>
      <c r="BK289" s="148">
        <f>ROUND(I289*H289,2)</f>
        <v>0</v>
      </c>
      <c r="BL289" s="17" t="s">
        <v>200</v>
      </c>
      <c r="BM289" s="147" t="s">
        <v>1364</v>
      </c>
    </row>
    <row r="290" spans="2:65" s="1" customFormat="1" ht="11.25">
      <c r="B290" s="32"/>
      <c r="D290" s="149" t="s">
        <v>190</v>
      </c>
      <c r="F290" s="150" t="s">
        <v>1363</v>
      </c>
      <c r="I290" s="151"/>
      <c r="L290" s="32"/>
      <c r="M290" s="152"/>
      <c r="T290" s="56"/>
      <c r="AT290" s="17" t="s">
        <v>190</v>
      </c>
      <c r="AU290" s="17" t="s">
        <v>85</v>
      </c>
    </row>
    <row r="291" spans="2:65" s="13" customFormat="1" ht="11.25">
      <c r="B291" s="175"/>
      <c r="D291" s="149" t="s">
        <v>1207</v>
      </c>
      <c r="E291" s="176" t="s">
        <v>1</v>
      </c>
      <c r="F291" s="177" t="s">
        <v>1342</v>
      </c>
      <c r="H291" s="176" t="s">
        <v>1</v>
      </c>
      <c r="I291" s="178"/>
      <c r="L291" s="175"/>
      <c r="M291" s="179"/>
      <c r="T291" s="180"/>
      <c r="AT291" s="176" t="s">
        <v>1207</v>
      </c>
      <c r="AU291" s="176" t="s">
        <v>85</v>
      </c>
      <c r="AV291" s="13" t="s">
        <v>83</v>
      </c>
      <c r="AW291" s="13" t="s">
        <v>33</v>
      </c>
      <c r="AX291" s="13" t="s">
        <v>76</v>
      </c>
      <c r="AY291" s="176" t="s">
        <v>181</v>
      </c>
    </row>
    <row r="292" spans="2:65" s="12" customFormat="1" ht="11.25">
      <c r="B292" s="168"/>
      <c r="D292" s="149" t="s">
        <v>1207</v>
      </c>
      <c r="E292" s="169" t="s">
        <v>1</v>
      </c>
      <c r="F292" s="170" t="s">
        <v>1365</v>
      </c>
      <c r="H292" s="171">
        <v>0.94299999999999995</v>
      </c>
      <c r="I292" s="172"/>
      <c r="L292" s="168"/>
      <c r="M292" s="173"/>
      <c r="T292" s="174"/>
      <c r="AT292" s="169" t="s">
        <v>1207</v>
      </c>
      <c r="AU292" s="169" t="s">
        <v>85</v>
      </c>
      <c r="AV292" s="12" t="s">
        <v>85</v>
      </c>
      <c r="AW292" s="12" t="s">
        <v>33</v>
      </c>
      <c r="AX292" s="12" t="s">
        <v>76</v>
      </c>
      <c r="AY292" s="169" t="s">
        <v>181</v>
      </c>
    </row>
    <row r="293" spans="2:65" s="12" customFormat="1" ht="11.25">
      <c r="B293" s="168"/>
      <c r="D293" s="149" t="s">
        <v>1207</v>
      </c>
      <c r="E293" s="169" t="s">
        <v>1</v>
      </c>
      <c r="F293" s="170" t="s">
        <v>1366</v>
      </c>
      <c r="H293" s="171">
        <v>6.5000000000000002E-2</v>
      </c>
      <c r="I293" s="172"/>
      <c r="L293" s="168"/>
      <c r="M293" s="173"/>
      <c r="T293" s="174"/>
      <c r="AT293" s="169" t="s">
        <v>1207</v>
      </c>
      <c r="AU293" s="169" t="s">
        <v>85</v>
      </c>
      <c r="AV293" s="12" t="s">
        <v>85</v>
      </c>
      <c r="AW293" s="12" t="s">
        <v>33</v>
      </c>
      <c r="AX293" s="12" t="s">
        <v>76</v>
      </c>
      <c r="AY293" s="169" t="s">
        <v>181</v>
      </c>
    </row>
    <row r="294" spans="2:65" s="13" customFormat="1" ht="11.25">
      <c r="B294" s="175"/>
      <c r="D294" s="149" t="s">
        <v>1207</v>
      </c>
      <c r="E294" s="176" t="s">
        <v>1</v>
      </c>
      <c r="F294" s="177" t="s">
        <v>1344</v>
      </c>
      <c r="H294" s="176" t="s">
        <v>1</v>
      </c>
      <c r="I294" s="178"/>
      <c r="L294" s="175"/>
      <c r="M294" s="179"/>
      <c r="T294" s="180"/>
      <c r="AT294" s="176" t="s">
        <v>1207</v>
      </c>
      <c r="AU294" s="176" t="s">
        <v>85</v>
      </c>
      <c r="AV294" s="13" t="s">
        <v>83</v>
      </c>
      <c r="AW294" s="13" t="s">
        <v>33</v>
      </c>
      <c r="AX294" s="13" t="s">
        <v>76</v>
      </c>
      <c r="AY294" s="176" t="s">
        <v>181</v>
      </c>
    </row>
    <row r="295" spans="2:65" s="12" customFormat="1" ht="11.25">
      <c r="B295" s="168"/>
      <c r="D295" s="149" t="s">
        <v>1207</v>
      </c>
      <c r="E295" s="169" t="s">
        <v>1</v>
      </c>
      <c r="F295" s="170" t="s">
        <v>1367</v>
      </c>
      <c r="H295" s="171">
        <v>0.61</v>
      </c>
      <c r="I295" s="172"/>
      <c r="L295" s="168"/>
      <c r="M295" s="173"/>
      <c r="T295" s="174"/>
      <c r="AT295" s="169" t="s">
        <v>1207</v>
      </c>
      <c r="AU295" s="169" t="s">
        <v>85</v>
      </c>
      <c r="AV295" s="12" t="s">
        <v>85</v>
      </c>
      <c r="AW295" s="12" t="s">
        <v>33</v>
      </c>
      <c r="AX295" s="12" t="s">
        <v>76</v>
      </c>
      <c r="AY295" s="169" t="s">
        <v>181</v>
      </c>
    </row>
    <row r="296" spans="2:65" s="12" customFormat="1" ht="11.25">
      <c r="B296" s="168"/>
      <c r="D296" s="149" t="s">
        <v>1207</v>
      </c>
      <c r="E296" s="169" t="s">
        <v>1</v>
      </c>
      <c r="F296" s="170" t="s">
        <v>1368</v>
      </c>
      <c r="H296" s="171">
        <v>0.33</v>
      </c>
      <c r="I296" s="172"/>
      <c r="L296" s="168"/>
      <c r="M296" s="173"/>
      <c r="T296" s="174"/>
      <c r="AT296" s="169" t="s">
        <v>1207</v>
      </c>
      <c r="AU296" s="169" t="s">
        <v>85</v>
      </c>
      <c r="AV296" s="12" t="s">
        <v>85</v>
      </c>
      <c r="AW296" s="12" t="s">
        <v>33</v>
      </c>
      <c r="AX296" s="12" t="s">
        <v>76</v>
      </c>
      <c r="AY296" s="169" t="s">
        <v>181</v>
      </c>
    </row>
    <row r="297" spans="2:65" s="14" customFormat="1" ht="11.25">
      <c r="B297" s="181"/>
      <c r="D297" s="149" t="s">
        <v>1207</v>
      </c>
      <c r="E297" s="182" t="s">
        <v>1</v>
      </c>
      <c r="F297" s="183" t="s">
        <v>1221</v>
      </c>
      <c r="H297" s="184">
        <v>1.948</v>
      </c>
      <c r="I297" s="185"/>
      <c r="L297" s="181"/>
      <c r="M297" s="186"/>
      <c r="T297" s="187"/>
      <c r="AT297" s="182" t="s">
        <v>1207</v>
      </c>
      <c r="AU297" s="182" t="s">
        <v>85</v>
      </c>
      <c r="AV297" s="14" t="s">
        <v>200</v>
      </c>
      <c r="AW297" s="14" t="s">
        <v>33</v>
      </c>
      <c r="AX297" s="14" t="s">
        <v>83</v>
      </c>
      <c r="AY297" s="182" t="s">
        <v>181</v>
      </c>
    </row>
    <row r="298" spans="2:65" s="1" customFormat="1" ht="16.5" customHeight="1">
      <c r="B298" s="134"/>
      <c r="C298" s="153" t="s">
        <v>338</v>
      </c>
      <c r="D298" s="153" t="s">
        <v>191</v>
      </c>
      <c r="E298" s="154" t="s">
        <v>1369</v>
      </c>
      <c r="F298" s="155" t="s">
        <v>1370</v>
      </c>
      <c r="G298" s="156" t="s">
        <v>868</v>
      </c>
      <c r="H298" s="157">
        <v>7.0999999999999994E-2</v>
      </c>
      <c r="I298" s="158"/>
      <c r="J298" s="159">
        <f>ROUND(I298*H298,2)</f>
        <v>0</v>
      </c>
      <c r="K298" s="155" t="s">
        <v>1</v>
      </c>
      <c r="L298" s="32"/>
      <c r="M298" s="160" t="s">
        <v>1</v>
      </c>
      <c r="N298" s="161" t="s">
        <v>41</v>
      </c>
      <c r="P298" s="145">
        <f>O298*H298</f>
        <v>0</v>
      </c>
      <c r="Q298" s="145">
        <v>1.06277</v>
      </c>
      <c r="R298" s="145">
        <f>Q298*H298</f>
        <v>7.545666999999999E-2</v>
      </c>
      <c r="S298" s="145">
        <v>0</v>
      </c>
      <c r="T298" s="146">
        <f>S298*H298</f>
        <v>0</v>
      </c>
      <c r="AR298" s="147" t="s">
        <v>200</v>
      </c>
      <c r="AT298" s="147" t="s">
        <v>191</v>
      </c>
      <c r="AU298" s="147" t="s">
        <v>85</v>
      </c>
      <c r="AY298" s="17" t="s">
        <v>181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7" t="s">
        <v>83</v>
      </c>
      <c r="BK298" s="148">
        <f>ROUND(I298*H298,2)</f>
        <v>0</v>
      </c>
      <c r="BL298" s="17" t="s">
        <v>200</v>
      </c>
      <c r="BM298" s="147" t="s">
        <v>1371</v>
      </c>
    </row>
    <row r="299" spans="2:65" s="1" customFormat="1" ht="11.25">
      <c r="B299" s="32"/>
      <c r="D299" s="149" t="s">
        <v>190</v>
      </c>
      <c r="F299" s="150" t="s">
        <v>1370</v>
      </c>
      <c r="I299" s="151"/>
      <c r="L299" s="32"/>
      <c r="M299" s="152"/>
      <c r="T299" s="56"/>
      <c r="AT299" s="17" t="s">
        <v>190</v>
      </c>
      <c r="AU299" s="17" t="s">
        <v>85</v>
      </c>
    </row>
    <row r="300" spans="2:65" s="13" customFormat="1" ht="11.25">
      <c r="B300" s="175"/>
      <c r="D300" s="149" t="s">
        <v>1207</v>
      </c>
      <c r="E300" s="176" t="s">
        <v>1</v>
      </c>
      <c r="F300" s="177" t="s">
        <v>1372</v>
      </c>
      <c r="H300" s="176" t="s">
        <v>1</v>
      </c>
      <c r="I300" s="178"/>
      <c r="L300" s="175"/>
      <c r="M300" s="179"/>
      <c r="T300" s="180"/>
      <c r="AT300" s="176" t="s">
        <v>1207</v>
      </c>
      <c r="AU300" s="176" t="s">
        <v>85</v>
      </c>
      <c r="AV300" s="13" t="s">
        <v>83</v>
      </c>
      <c r="AW300" s="13" t="s">
        <v>33</v>
      </c>
      <c r="AX300" s="13" t="s">
        <v>76</v>
      </c>
      <c r="AY300" s="176" t="s">
        <v>181</v>
      </c>
    </row>
    <row r="301" spans="2:65" s="13" customFormat="1" ht="11.25">
      <c r="B301" s="175"/>
      <c r="D301" s="149" t="s">
        <v>1207</v>
      </c>
      <c r="E301" s="176" t="s">
        <v>1</v>
      </c>
      <c r="F301" s="177" t="s">
        <v>1373</v>
      </c>
      <c r="H301" s="176" t="s">
        <v>1</v>
      </c>
      <c r="I301" s="178"/>
      <c r="L301" s="175"/>
      <c r="M301" s="179"/>
      <c r="T301" s="180"/>
      <c r="AT301" s="176" t="s">
        <v>1207</v>
      </c>
      <c r="AU301" s="176" t="s">
        <v>85</v>
      </c>
      <c r="AV301" s="13" t="s">
        <v>83</v>
      </c>
      <c r="AW301" s="13" t="s">
        <v>33</v>
      </c>
      <c r="AX301" s="13" t="s">
        <v>76</v>
      </c>
      <c r="AY301" s="176" t="s">
        <v>181</v>
      </c>
    </row>
    <row r="302" spans="2:65" s="12" customFormat="1" ht="11.25">
      <c r="B302" s="168"/>
      <c r="D302" s="149" t="s">
        <v>1207</v>
      </c>
      <c r="E302" s="169" t="s">
        <v>1</v>
      </c>
      <c r="F302" s="170" t="s">
        <v>1374</v>
      </c>
      <c r="H302" s="171">
        <v>7.0999999999999994E-2</v>
      </c>
      <c r="I302" s="172"/>
      <c r="L302" s="168"/>
      <c r="M302" s="173"/>
      <c r="T302" s="174"/>
      <c r="AT302" s="169" t="s">
        <v>1207</v>
      </c>
      <c r="AU302" s="169" t="s">
        <v>85</v>
      </c>
      <c r="AV302" s="12" t="s">
        <v>85</v>
      </c>
      <c r="AW302" s="12" t="s">
        <v>33</v>
      </c>
      <c r="AX302" s="12" t="s">
        <v>76</v>
      </c>
      <c r="AY302" s="169" t="s">
        <v>181</v>
      </c>
    </row>
    <row r="303" spans="2:65" s="14" customFormat="1" ht="11.25">
      <c r="B303" s="181"/>
      <c r="D303" s="149" t="s">
        <v>1207</v>
      </c>
      <c r="E303" s="182" t="s">
        <v>1</v>
      </c>
      <c r="F303" s="183" t="s">
        <v>1221</v>
      </c>
      <c r="H303" s="184">
        <v>7.0999999999999994E-2</v>
      </c>
      <c r="I303" s="185"/>
      <c r="L303" s="181"/>
      <c r="M303" s="186"/>
      <c r="T303" s="187"/>
      <c r="AT303" s="182" t="s">
        <v>1207</v>
      </c>
      <c r="AU303" s="182" t="s">
        <v>85</v>
      </c>
      <c r="AV303" s="14" t="s">
        <v>200</v>
      </c>
      <c r="AW303" s="14" t="s">
        <v>33</v>
      </c>
      <c r="AX303" s="14" t="s">
        <v>83</v>
      </c>
      <c r="AY303" s="182" t="s">
        <v>181</v>
      </c>
    </row>
    <row r="304" spans="2:65" s="1" customFormat="1" ht="33" customHeight="1">
      <c r="B304" s="134"/>
      <c r="C304" s="153" t="s">
        <v>343</v>
      </c>
      <c r="D304" s="153" t="s">
        <v>191</v>
      </c>
      <c r="E304" s="154" t="s">
        <v>1375</v>
      </c>
      <c r="F304" s="155" t="s">
        <v>1376</v>
      </c>
      <c r="G304" s="156" t="s">
        <v>868</v>
      </c>
      <c r="H304" s="157">
        <v>4.3529999999999998</v>
      </c>
      <c r="I304" s="158"/>
      <c r="J304" s="159">
        <f>ROUND(I304*H304,2)</f>
        <v>0</v>
      </c>
      <c r="K304" s="155" t="s">
        <v>1</v>
      </c>
      <c r="L304" s="32"/>
      <c r="M304" s="160" t="s">
        <v>1</v>
      </c>
      <c r="N304" s="161" t="s">
        <v>41</v>
      </c>
      <c r="P304" s="145">
        <f>O304*H304</f>
        <v>0</v>
      </c>
      <c r="Q304" s="145">
        <v>1.221E-2</v>
      </c>
      <c r="R304" s="145">
        <f>Q304*H304</f>
        <v>5.3150129999999997E-2</v>
      </c>
      <c r="S304" s="145">
        <v>0</v>
      </c>
      <c r="T304" s="146">
        <f>S304*H304</f>
        <v>0</v>
      </c>
      <c r="AR304" s="147" t="s">
        <v>200</v>
      </c>
      <c r="AT304" s="147" t="s">
        <v>191</v>
      </c>
      <c r="AU304" s="147" t="s">
        <v>85</v>
      </c>
      <c r="AY304" s="17" t="s">
        <v>181</v>
      </c>
      <c r="BE304" s="148">
        <f>IF(N304="základní",J304,0)</f>
        <v>0</v>
      </c>
      <c r="BF304" s="148">
        <f>IF(N304="snížená",J304,0)</f>
        <v>0</v>
      </c>
      <c r="BG304" s="148">
        <f>IF(N304="zákl. přenesená",J304,0)</f>
        <v>0</v>
      </c>
      <c r="BH304" s="148">
        <f>IF(N304="sníž. přenesená",J304,0)</f>
        <v>0</v>
      </c>
      <c r="BI304" s="148">
        <f>IF(N304="nulová",J304,0)</f>
        <v>0</v>
      </c>
      <c r="BJ304" s="17" t="s">
        <v>83</v>
      </c>
      <c r="BK304" s="148">
        <f>ROUND(I304*H304,2)</f>
        <v>0</v>
      </c>
      <c r="BL304" s="17" t="s">
        <v>200</v>
      </c>
      <c r="BM304" s="147" t="s">
        <v>1377</v>
      </c>
    </row>
    <row r="305" spans="2:65" s="1" customFormat="1" ht="19.5">
      <c r="B305" s="32"/>
      <c r="D305" s="149" t="s">
        <v>190</v>
      </c>
      <c r="F305" s="150" t="s">
        <v>1376</v>
      </c>
      <c r="I305" s="151"/>
      <c r="L305" s="32"/>
      <c r="M305" s="152"/>
      <c r="T305" s="56"/>
      <c r="AT305" s="17" t="s">
        <v>190</v>
      </c>
      <c r="AU305" s="17" t="s">
        <v>85</v>
      </c>
    </row>
    <row r="306" spans="2:65" s="12" customFormat="1" ht="33.75">
      <c r="B306" s="168"/>
      <c r="D306" s="149" t="s">
        <v>1207</v>
      </c>
      <c r="E306" s="169" t="s">
        <v>1</v>
      </c>
      <c r="F306" s="170" t="s">
        <v>1378</v>
      </c>
      <c r="H306" s="171">
        <v>3.7989999999999999</v>
      </c>
      <c r="I306" s="172"/>
      <c r="L306" s="168"/>
      <c r="M306" s="173"/>
      <c r="T306" s="174"/>
      <c r="AT306" s="169" t="s">
        <v>1207</v>
      </c>
      <c r="AU306" s="169" t="s">
        <v>85</v>
      </c>
      <c r="AV306" s="12" t="s">
        <v>85</v>
      </c>
      <c r="AW306" s="12" t="s">
        <v>33</v>
      </c>
      <c r="AX306" s="12" t="s">
        <v>76</v>
      </c>
      <c r="AY306" s="169" t="s">
        <v>181</v>
      </c>
    </row>
    <row r="307" spans="2:65" s="12" customFormat="1" ht="11.25">
      <c r="B307" s="168"/>
      <c r="D307" s="149" t="s">
        <v>1207</v>
      </c>
      <c r="E307" s="169" t="s">
        <v>1</v>
      </c>
      <c r="F307" s="170" t="s">
        <v>1379</v>
      </c>
      <c r="H307" s="171">
        <v>0.55400000000000005</v>
      </c>
      <c r="I307" s="172"/>
      <c r="L307" s="168"/>
      <c r="M307" s="173"/>
      <c r="T307" s="174"/>
      <c r="AT307" s="169" t="s">
        <v>1207</v>
      </c>
      <c r="AU307" s="169" t="s">
        <v>85</v>
      </c>
      <c r="AV307" s="12" t="s">
        <v>85</v>
      </c>
      <c r="AW307" s="12" t="s">
        <v>33</v>
      </c>
      <c r="AX307" s="12" t="s">
        <v>76</v>
      </c>
      <c r="AY307" s="169" t="s">
        <v>181</v>
      </c>
    </row>
    <row r="308" spans="2:65" s="14" customFormat="1" ht="11.25">
      <c r="B308" s="181"/>
      <c r="D308" s="149" t="s">
        <v>1207</v>
      </c>
      <c r="E308" s="182" t="s">
        <v>1</v>
      </c>
      <c r="F308" s="183" t="s">
        <v>1221</v>
      </c>
      <c r="H308" s="184">
        <v>4.3529999999999998</v>
      </c>
      <c r="I308" s="185"/>
      <c r="L308" s="181"/>
      <c r="M308" s="186"/>
      <c r="T308" s="187"/>
      <c r="AT308" s="182" t="s">
        <v>1207</v>
      </c>
      <c r="AU308" s="182" t="s">
        <v>85</v>
      </c>
      <c r="AV308" s="14" t="s">
        <v>200</v>
      </c>
      <c r="AW308" s="14" t="s">
        <v>33</v>
      </c>
      <c r="AX308" s="14" t="s">
        <v>83</v>
      </c>
      <c r="AY308" s="182" t="s">
        <v>181</v>
      </c>
    </row>
    <row r="309" spans="2:65" s="1" customFormat="1" ht="21.75" customHeight="1">
      <c r="B309" s="134"/>
      <c r="C309" s="135" t="s">
        <v>348</v>
      </c>
      <c r="D309" s="135" t="s">
        <v>182</v>
      </c>
      <c r="E309" s="136" t="s">
        <v>1380</v>
      </c>
      <c r="F309" s="137" t="s">
        <v>1381</v>
      </c>
      <c r="G309" s="138" t="s">
        <v>868</v>
      </c>
      <c r="H309" s="139">
        <v>0.55400000000000005</v>
      </c>
      <c r="I309" s="140"/>
      <c r="J309" s="141">
        <f>ROUND(I309*H309,2)</f>
        <v>0</v>
      </c>
      <c r="K309" s="137" t="s">
        <v>1</v>
      </c>
      <c r="L309" s="142"/>
      <c r="M309" s="143" t="s">
        <v>1</v>
      </c>
      <c r="N309" s="144" t="s">
        <v>41</v>
      </c>
      <c r="P309" s="145">
        <f>O309*H309</f>
        <v>0</v>
      </c>
      <c r="Q309" s="145">
        <v>1</v>
      </c>
      <c r="R309" s="145">
        <f>Q309*H309</f>
        <v>0.55400000000000005</v>
      </c>
      <c r="S309" s="145">
        <v>0</v>
      </c>
      <c r="T309" s="146">
        <f>S309*H309</f>
        <v>0</v>
      </c>
      <c r="AR309" s="147" t="s">
        <v>220</v>
      </c>
      <c r="AT309" s="147" t="s">
        <v>182</v>
      </c>
      <c r="AU309" s="147" t="s">
        <v>85</v>
      </c>
      <c r="AY309" s="17" t="s">
        <v>181</v>
      </c>
      <c r="BE309" s="148">
        <f>IF(N309="základní",J309,0)</f>
        <v>0</v>
      </c>
      <c r="BF309" s="148">
        <f>IF(N309="snížená",J309,0)</f>
        <v>0</v>
      </c>
      <c r="BG309" s="148">
        <f>IF(N309="zákl. přenesená",J309,0)</f>
        <v>0</v>
      </c>
      <c r="BH309" s="148">
        <f>IF(N309="sníž. přenesená",J309,0)</f>
        <v>0</v>
      </c>
      <c r="BI309" s="148">
        <f>IF(N309="nulová",J309,0)</f>
        <v>0</v>
      </c>
      <c r="BJ309" s="17" t="s">
        <v>83</v>
      </c>
      <c r="BK309" s="148">
        <f>ROUND(I309*H309,2)</f>
        <v>0</v>
      </c>
      <c r="BL309" s="17" t="s">
        <v>200</v>
      </c>
      <c r="BM309" s="147" t="s">
        <v>1382</v>
      </c>
    </row>
    <row r="310" spans="2:65" s="1" customFormat="1" ht="11.25">
      <c r="B310" s="32"/>
      <c r="D310" s="149" t="s">
        <v>190</v>
      </c>
      <c r="F310" s="150" t="s">
        <v>1381</v>
      </c>
      <c r="I310" s="151"/>
      <c r="L310" s="32"/>
      <c r="M310" s="152"/>
      <c r="T310" s="56"/>
      <c r="AT310" s="17" t="s">
        <v>190</v>
      </c>
      <c r="AU310" s="17" t="s">
        <v>85</v>
      </c>
    </row>
    <row r="311" spans="2:65" s="1" customFormat="1" ht="24.2" customHeight="1">
      <c r="B311" s="134"/>
      <c r="C311" s="135" t="s">
        <v>352</v>
      </c>
      <c r="D311" s="135" t="s">
        <v>182</v>
      </c>
      <c r="E311" s="136" t="s">
        <v>1383</v>
      </c>
      <c r="F311" s="137" t="s">
        <v>1384</v>
      </c>
      <c r="G311" s="138" t="s">
        <v>868</v>
      </c>
      <c r="H311" s="139">
        <v>3.7789999999999999</v>
      </c>
      <c r="I311" s="140"/>
      <c r="J311" s="141">
        <f>ROUND(I311*H311,2)</f>
        <v>0</v>
      </c>
      <c r="K311" s="137" t="s">
        <v>1</v>
      </c>
      <c r="L311" s="142"/>
      <c r="M311" s="143" t="s">
        <v>1</v>
      </c>
      <c r="N311" s="144" t="s">
        <v>41</v>
      </c>
      <c r="P311" s="145">
        <f>O311*H311</f>
        <v>0</v>
      </c>
      <c r="Q311" s="145">
        <v>1</v>
      </c>
      <c r="R311" s="145">
        <f>Q311*H311</f>
        <v>3.7789999999999999</v>
      </c>
      <c r="S311" s="145">
        <v>0</v>
      </c>
      <c r="T311" s="146">
        <f>S311*H311</f>
        <v>0</v>
      </c>
      <c r="AR311" s="147" t="s">
        <v>220</v>
      </c>
      <c r="AT311" s="147" t="s">
        <v>182</v>
      </c>
      <c r="AU311" s="147" t="s">
        <v>85</v>
      </c>
      <c r="AY311" s="17" t="s">
        <v>181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7" t="s">
        <v>83</v>
      </c>
      <c r="BK311" s="148">
        <f>ROUND(I311*H311,2)</f>
        <v>0</v>
      </c>
      <c r="BL311" s="17" t="s">
        <v>200</v>
      </c>
      <c r="BM311" s="147" t="s">
        <v>1385</v>
      </c>
    </row>
    <row r="312" spans="2:65" s="1" customFormat="1" ht="11.25">
      <c r="B312" s="32"/>
      <c r="D312" s="149" t="s">
        <v>190</v>
      </c>
      <c r="F312" s="150" t="s">
        <v>1384</v>
      </c>
      <c r="I312" s="151"/>
      <c r="L312" s="32"/>
      <c r="M312" s="152"/>
      <c r="T312" s="56"/>
      <c r="AT312" s="17" t="s">
        <v>190</v>
      </c>
      <c r="AU312" s="17" t="s">
        <v>85</v>
      </c>
    </row>
    <row r="313" spans="2:65" s="1" customFormat="1" ht="16.5" customHeight="1">
      <c r="B313" s="134"/>
      <c r="C313" s="153" t="s">
        <v>356</v>
      </c>
      <c r="D313" s="153" t="s">
        <v>191</v>
      </c>
      <c r="E313" s="154" t="s">
        <v>1386</v>
      </c>
      <c r="F313" s="155" t="s">
        <v>1387</v>
      </c>
      <c r="G313" s="156" t="s">
        <v>1211</v>
      </c>
      <c r="H313" s="157">
        <v>2.8730000000000002</v>
      </c>
      <c r="I313" s="158"/>
      <c r="J313" s="159">
        <f>ROUND(I313*H313,2)</f>
        <v>0</v>
      </c>
      <c r="K313" s="155" t="s">
        <v>1</v>
      </c>
      <c r="L313" s="32"/>
      <c r="M313" s="160" t="s">
        <v>1</v>
      </c>
      <c r="N313" s="161" t="s">
        <v>41</v>
      </c>
      <c r="P313" s="145">
        <f>O313*H313</f>
        <v>0</v>
      </c>
      <c r="Q313" s="145">
        <v>2.5019800000000001</v>
      </c>
      <c r="R313" s="145">
        <f>Q313*H313</f>
        <v>7.1881885400000005</v>
      </c>
      <c r="S313" s="145">
        <v>0</v>
      </c>
      <c r="T313" s="146">
        <f>S313*H313</f>
        <v>0</v>
      </c>
      <c r="AR313" s="147" t="s">
        <v>200</v>
      </c>
      <c r="AT313" s="147" t="s">
        <v>191</v>
      </c>
      <c r="AU313" s="147" t="s">
        <v>85</v>
      </c>
      <c r="AY313" s="17" t="s">
        <v>181</v>
      </c>
      <c r="BE313" s="148">
        <f>IF(N313="základní",J313,0)</f>
        <v>0</v>
      </c>
      <c r="BF313" s="148">
        <f>IF(N313="snížená",J313,0)</f>
        <v>0</v>
      </c>
      <c r="BG313" s="148">
        <f>IF(N313="zákl. přenesená",J313,0)</f>
        <v>0</v>
      </c>
      <c r="BH313" s="148">
        <f>IF(N313="sníž. přenesená",J313,0)</f>
        <v>0</v>
      </c>
      <c r="BI313" s="148">
        <f>IF(N313="nulová",J313,0)</f>
        <v>0</v>
      </c>
      <c r="BJ313" s="17" t="s">
        <v>83</v>
      </c>
      <c r="BK313" s="148">
        <f>ROUND(I313*H313,2)</f>
        <v>0</v>
      </c>
      <c r="BL313" s="17" t="s">
        <v>200</v>
      </c>
      <c r="BM313" s="147" t="s">
        <v>1388</v>
      </c>
    </row>
    <row r="314" spans="2:65" s="1" customFormat="1" ht="11.25">
      <c r="B314" s="32"/>
      <c r="D314" s="149" t="s">
        <v>190</v>
      </c>
      <c r="F314" s="150" t="s">
        <v>1387</v>
      </c>
      <c r="I314" s="151"/>
      <c r="L314" s="32"/>
      <c r="M314" s="152"/>
      <c r="T314" s="56"/>
      <c r="AT314" s="17" t="s">
        <v>190</v>
      </c>
      <c r="AU314" s="17" t="s">
        <v>85</v>
      </c>
    </row>
    <row r="315" spans="2:65" s="13" customFormat="1" ht="11.25">
      <c r="B315" s="175"/>
      <c r="D315" s="149" t="s">
        <v>1207</v>
      </c>
      <c r="E315" s="176" t="s">
        <v>1</v>
      </c>
      <c r="F315" s="177" t="s">
        <v>1389</v>
      </c>
      <c r="H315" s="176" t="s">
        <v>1</v>
      </c>
      <c r="I315" s="178"/>
      <c r="L315" s="175"/>
      <c r="M315" s="179"/>
      <c r="T315" s="180"/>
      <c r="AT315" s="176" t="s">
        <v>1207</v>
      </c>
      <c r="AU315" s="176" t="s">
        <v>85</v>
      </c>
      <c r="AV315" s="13" t="s">
        <v>83</v>
      </c>
      <c r="AW315" s="13" t="s">
        <v>33</v>
      </c>
      <c r="AX315" s="13" t="s">
        <v>76</v>
      </c>
      <c r="AY315" s="176" t="s">
        <v>181</v>
      </c>
    </row>
    <row r="316" spans="2:65" s="12" customFormat="1" ht="11.25">
      <c r="B316" s="168"/>
      <c r="D316" s="149" t="s">
        <v>1207</v>
      </c>
      <c r="E316" s="169" t="s">
        <v>1</v>
      </c>
      <c r="F316" s="170" t="s">
        <v>1390</v>
      </c>
      <c r="H316" s="171">
        <v>1.2889999999999999</v>
      </c>
      <c r="I316" s="172"/>
      <c r="L316" s="168"/>
      <c r="M316" s="173"/>
      <c r="T316" s="174"/>
      <c r="AT316" s="169" t="s">
        <v>1207</v>
      </c>
      <c r="AU316" s="169" t="s">
        <v>85</v>
      </c>
      <c r="AV316" s="12" t="s">
        <v>85</v>
      </c>
      <c r="AW316" s="12" t="s">
        <v>33</v>
      </c>
      <c r="AX316" s="12" t="s">
        <v>76</v>
      </c>
      <c r="AY316" s="169" t="s">
        <v>181</v>
      </c>
    </row>
    <row r="317" spans="2:65" s="13" customFormat="1" ht="11.25">
      <c r="B317" s="175"/>
      <c r="D317" s="149" t="s">
        <v>1207</v>
      </c>
      <c r="E317" s="176" t="s">
        <v>1</v>
      </c>
      <c r="F317" s="177" t="s">
        <v>1391</v>
      </c>
      <c r="H317" s="176" t="s">
        <v>1</v>
      </c>
      <c r="I317" s="178"/>
      <c r="L317" s="175"/>
      <c r="M317" s="179"/>
      <c r="T317" s="180"/>
      <c r="AT317" s="176" t="s">
        <v>1207</v>
      </c>
      <c r="AU317" s="176" t="s">
        <v>85</v>
      </c>
      <c r="AV317" s="13" t="s">
        <v>83</v>
      </c>
      <c r="AW317" s="13" t="s">
        <v>33</v>
      </c>
      <c r="AX317" s="13" t="s">
        <v>76</v>
      </c>
      <c r="AY317" s="176" t="s">
        <v>181</v>
      </c>
    </row>
    <row r="318" spans="2:65" s="12" customFormat="1" ht="11.25">
      <c r="B318" s="168"/>
      <c r="D318" s="149" t="s">
        <v>1207</v>
      </c>
      <c r="E318" s="169" t="s">
        <v>1</v>
      </c>
      <c r="F318" s="170" t="s">
        <v>1392</v>
      </c>
      <c r="H318" s="171">
        <v>0.82799999999999996</v>
      </c>
      <c r="I318" s="172"/>
      <c r="L318" s="168"/>
      <c r="M318" s="173"/>
      <c r="T318" s="174"/>
      <c r="AT318" s="169" t="s">
        <v>1207</v>
      </c>
      <c r="AU318" s="169" t="s">
        <v>85</v>
      </c>
      <c r="AV318" s="12" t="s">
        <v>85</v>
      </c>
      <c r="AW318" s="12" t="s">
        <v>33</v>
      </c>
      <c r="AX318" s="12" t="s">
        <v>76</v>
      </c>
      <c r="AY318" s="169" t="s">
        <v>181</v>
      </c>
    </row>
    <row r="319" spans="2:65" s="12" customFormat="1" ht="11.25">
      <c r="B319" s="168"/>
      <c r="D319" s="149" t="s">
        <v>1207</v>
      </c>
      <c r="E319" s="169" t="s">
        <v>1</v>
      </c>
      <c r="F319" s="170" t="s">
        <v>1393</v>
      </c>
      <c r="H319" s="171">
        <v>0.75600000000000001</v>
      </c>
      <c r="I319" s="172"/>
      <c r="L319" s="168"/>
      <c r="M319" s="173"/>
      <c r="T319" s="174"/>
      <c r="AT319" s="169" t="s">
        <v>1207</v>
      </c>
      <c r="AU319" s="169" t="s">
        <v>85</v>
      </c>
      <c r="AV319" s="12" t="s">
        <v>85</v>
      </c>
      <c r="AW319" s="12" t="s">
        <v>33</v>
      </c>
      <c r="AX319" s="12" t="s">
        <v>76</v>
      </c>
      <c r="AY319" s="169" t="s">
        <v>181</v>
      </c>
    </row>
    <row r="320" spans="2:65" s="14" customFormat="1" ht="11.25">
      <c r="B320" s="181"/>
      <c r="D320" s="149" t="s">
        <v>1207</v>
      </c>
      <c r="E320" s="182" t="s">
        <v>1</v>
      </c>
      <c r="F320" s="183" t="s">
        <v>1221</v>
      </c>
      <c r="H320" s="184">
        <v>2.8730000000000002</v>
      </c>
      <c r="I320" s="185"/>
      <c r="L320" s="181"/>
      <c r="M320" s="186"/>
      <c r="T320" s="187"/>
      <c r="AT320" s="182" t="s">
        <v>1207</v>
      </c>
      <c r="AU320" s="182" t="s">
        <v>85</v>
      </c>
      <c r="AV320" s="14" t="s">
        <v>200</v>
      </c>
      <c r="AW320" s="14" t="s">
        <v>33</v>
      </c>
      <c r="AX320" s="14" t="s">
        <v>83</v>
      </c>
      <c r="AY320" s="182" t="s">
        <v>181</v>
      </c>
    </row>
    <row r="321" spans="2:65" s="1" customFormat="1" ht="16.5" customHeight="1">
      <c r="B321" s="134"/>
      <c r="C321" s="153" t="s">
        <v>361</v>
      </c>
      <c r="D321" s="153" t="s">
        <v>191</v>
      </c>
      <c r="E321" s="154" t="s">
        <v>1394</v>
      </c>
      <c r="F321" s="155" t="s">
        <v>1395</v>
      </c>
      <c r="G321" s="156" t="s">
        <v>734</v>
      </c>
      <c r="H321" s="157">
        <v>25.073</v>
      </c>
      <c r="I321" s="158"/>
      <c r="J321" s="159">
        <f>ROUND(I321*H321,2)</f>
        <v>0</v>
      </c>
      <c r="K321" s="155" t="s">
        <v>1</v>
      </c>
      <c r="L321" s="32"/>
      <c r="M321" s="160" t="s">
        <v>1</v>
      </c>
      <c r="N321" s="161" t="s">
        <v>41</v>
      </c>
      <c r="P321" s="145">
        <f>O321*H321</f>
        <v>0</v>
      </c>
      <c r="Q321" s="145">
        <v>1.1169999999999999E-2</v>
      </c>
      <c r="R321" s="145">
        <f>Q321*H321</f>
        <v>0.28006541000000001</v>
      </c>
      <c r="S321" s="145">
        <v>0</v>
      </c>
      <c r="T321" s="146">
        <f>S321*H321</f>
        <v>0</v>
      </c>
      <c r="AR321" s="147" t="s">
        <v>200</v>
      </c>
      <c r="AT321" s="147" t="s">
        <v>191</v>
      </c>
      <c r="AU321" s="147" t="s">
        <v>85</v>
      </c>
      <c r="AY321" s="17" t="s">
        <v>181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7" t="s">
        <v>83</v>
      </c>
      <c r="BK321" s="148">
        <f>ROUND(I321*H321,2)</f>
        <v>0</v>
      </c>
      <c r="BL321" s="17" t="s">
        <v>200</v>
      </c>
      <c r="BM321" s="147" t="s">
        <v>1396</v>
      </c>
    </row>
    <row r="322" spans="2:65" s="1" customFormat="1" ht="11.25">
      <c r="B322" s="32"/>
      <c r="D322" s="149" t="s">
        <v>190</v>
      </c>
      <c r="F322" s="150" t="s">
        <v>1395</v>
      </c>
      <c r="I322" s="151"/>
      <c r="L322" s="32"/>
      <c r="M322" s="152"/>
      <c r="T322" s="56"/>
      <c r="AT322" s="17" t="s">
        <v>190</v>
      </c>
      <c r="AU322" s="17" t="s">
        <v>85</v>
      </c>
    </row>
    <row r="323" spans="2:65" s="13" customFormat="1" ht="11.25">
      <c r="B323" s="175"/>
      <c r="D323" s="149" t="s">
        <v>1207</v>
      </c>
      <c r="E323" s="176" t="s">
        <v>1</v>
      </c>
      <c r="F323" s="177" t="s">
        <v>1397</v>
      </c>
      <c r="H323" s="176" t="s">
        <v>1</v>
      </c>
      <c r="I323" s="178"/>
      <c r="L323" s="175"/>
      <c r="M323" s="179"/>
      <c r="T323" s="180"/>
      <c r="AT323" s="176" t="s">
        <v>1207</v>
      </c>
      <c r="AU323" s="176" t="s">
        <v>85</v>
      </c>
      <c r="AV323" s="13" t="s">
        <v>83</v>
      </c>
      <c r="AW323" s="13" t="s">
        <v>33</v>
      </c>
      <c r="AX323" s="13" t="s">
        <v>76</v>
      </c>
      <c r="AY323" s="176" t="s">
        <v>181</v>
      </c>
    </row>
    <row r="324" spans="2:65" s="12" customFormat="1" ht="11.25">
      <c r="B324" s="168"/>
      <c r="D324" s="149" t="s">
        <v>1207</v>
      </c>
      <c r="E324" s="169" t="s">
        <v>1</v>
      </c>
      <c r="F324" s="170" t="s">
        <v>1398</v>
      </c>
      <c r="H324" s="171">
        <v>10.313000000000001</v>
      </c>
      <c r="I324" s="172"/>
      <c r="L324" s="168"/>
      <c r="M324" s="173"/>
      <c r="T324" s="174"/>
      <c r="AT324" s="169" t="s">
        <v>1207</v>
      </c>
      <c r="AU324" s="169" t="s">
        <v>85</v>
      </c>
      <c r="AV324" s="12" t="s">
        <v>85</v>
      </c>
      <c r="AW324" s="12" t="s">
        <v>33</v>
      </c>
      <c r="AX324" s="12" t="s">
        <v>76</v>
      </c>
      <c r="AY324" s="169" t="s">
        <v>181</v>
      </c>
    </row>
    <row r="325" spans="2:65" s="13" customFormat="1" ht="11.25">
      <c r="B325" s="175"/>
      <c r="D325" s="149" t="s">
        <v>1207</v>
      </c>
      <c r="E325" s="176" t="s">
        <v>1</v>
      </c>
      <c r="F325" s="177" t="s">
        <v>1399</v>
      </c>
      <c r="H325" s="176" t="s">
        <v>1</v>
      </c>
      <c r="I325" s="178"/>
      <c r="L325" s="175"/>
      <c r="M325" s="179"/>
      <c r="T325" s="180"/>
      <c r="AT325" s="176" t="s">
        <v>1207</v>
      </c>
      <c r="AU325" s="176" t="s">
        <v>85</v>
      </c>
      <c r="AV325" s="13" t="s">
        <v>83</v>
      </c>
      <c r="AW325" s="13" t="s">
        <v>33</v>
      </c>
      <c r="AX325" s="13" t="s">
        <v>76</v>
      </c>
      <c r="AY325" s="176" t="s">
        <v>181</v>
      </c>
    </row>
    <row r="326" spans="2:65" s="12" customFormat="1" ht="11.25">
      <c r="B326" s="168"/>
      <c r="D326" s="149" t="s">
        <v>1207</v>
      </c>
      <c r="E326" s="169" t="s">
        <v>1</v>
      </c>
      <c r="F326" s="170" t="s">
        <v>1400</v>
      </c>
      <c r="H326" s="171">
        <v>7.2</v>
      </c>
      <c r="I326" s="172"/>
      <c r="L326" s="168"/>
      <c r="M326" s="173"/>
      <c r="T326" s="174"/>
      <c r="AT326" s="169" t="s">
        <v>1207</v>
      </c>
      <c r="AU326" s="169" t="s">
        <v>85</v>
      </c>
      <c r="AV326" s="12" t="s">
        <v>85</v>
      </c>
      <c r="AW326" s="12" t="s">
        <v>33</v>
      </c>
      <c r="AX326" s="12" t="s">
        <v>76</v>
      </c>
      <c r="AY326" s="169" t="s">
        <v>181</v>
      </c>
    </row>
    <row r="327" spans="2:65" s="12" customFormat="1" ht="11.25">
      <c r="B327" s="168"/>
      <c r="D327" s="149" t="s">
        <v>1207</v>
      </c>
      <c r="E327" s="169" t="s">
        <v>1</v>
      </c>
      <c r="F327" s="170" t="s">
        <v>1401</v>
      </c>
      <c r="H327" s="171">
        <v>7.56</v>
      </c>
      <c r="I327" s="172"/>
      <c r="L327" s="168"/>
      <c r="M327" s="173"/>
      <c r="T327" s="174"/>
      <c r="AT327" s="169" t="s">
        <v>1207</v>
      </c>
      <c r="AU327" s="169" t="s">
        <v>85</v>
      </c>
      <c r="AV327" s="12" t="s">
        <v>85</v>
      </c>
      <c r="AW327" s="12" t="s">
        <v>33</v>
      </c>
      <c r="AX327" s="12" t="s">
        <v>76</v>
      </c>
      <c r="AY327" s="169" t="s">
        <v>181</v>
      </c>
    </row>
    <row r="328" spans="2:65" s="14" customFormat="1" ht="11.25">
      <c r="B328" s="181"/>
      <c r="D328" s="149" t="s">
        <v>1207</v>
      </c>
      <c r="E328" s="182" t="s">
        <v>1</v>
      </c>
      <c r="F328" s="183" t="s">
        <v>1221</v>
      </c>
      <c r="H328" s="184">
        <v>25.073</v>
      </c>
      <c r="I328" s="185"/>
      <c r="L328" s="181"/>
      <c r="M328" s="186"/>
      <c r="T328" s="187"/>
      <c r="AT328" s="182" t="s">
        <v>1207</v>
      </c>
      <c r="AU328" s="182" t="s">
        <v>85</v>
      </c>
      <c r="AV328" s="14" t="s">
        <v>200</v>
      </c>
      <c r="AW328" s="14" t="s">
        <v>33</v>
      </c>
      <c r="AX328" s="14" t="s">
        <v>83</v>
      </c>
      <c r="AY328" s="182" t="s">
        <v>181</v>
      </c>
    </row>
    <row r="329" spans="2:65" s="1" customFormat="1" ht="16.5" customHeight="1">
      <c r="B329" s="134"/>
      <c r="C329" s="153" t="s">
        <v>366</v>
      </c>
      <c r="D329" s="153" t="s">
        <v>191</v>
      </c>
      <c r="E329" s="154" t="s">
        <v>1402</v>
      </c>
      <c r="F329" s="155" t="s">
        <v>1403</v>
      </c>
      <c r="G329" s="156" t="s">
        <v>734</v>
      </c>
      <c r="H329" s="157">
        <v>25.073</v>
      </c>
      <c r="I329" s="158"/>
      <c r="J329" s="159">
        <f>ROUND(I329*H329,2)</f>
        <v>0</v>
      </c>
      <c r="K329" s="155" t="s">
        <v>1</v>
      </c>
      <c r="L329" s="32"/>
      <c r="M329" s="160" t="s">
        <v>1</v>
      </c>
      <c r="N329" s="161" t="s">
        <v>41</v>
      </c>
      <c r="P329" s="145">
        <f>O329*H329</f>
        <v>0</v>
      </c>
      <c r="Q329" s="145">
        <v>0</v>
      </c>
      <c r="R329" s="145">
        <f>Q329*H329</f>
        <v>0</v>
      </c>
      <c r="S329" s="145">
        <v>0</v>
      </c>
      <c r="T329" s="146">
        <f>S329*H329</f>
        <v>0</v>
      </c>
      <c r="AR329" s="147" t="s">
        <v>200</v>
      </c>
      <c r="AT329" s="147" t="s">
        <v>191</v>
      </c>
      <c r="AU329" s="147" t="s">
        <v>85</v>
      </c>
      <c r="AY329" s="17" t="s">
        <v>181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7" t="s">
        <v>83</v>
      </c>
      <c r="BK329" s="148">
        <f>ROUND(I329*H329,2)</f>
        <v>0</v>
      </c>
      <c r="BL329" s="17" t="s">
        <v>200</v>
      </c>
      <c r="BM329" s="147" t="s">
        <v>1404</v>
      </c>
    </row>
    <row r="330" spans="2:65" s="1" customFormat="1" ht="11.25">
      <c r="B330" s="32"/>
      <c r="D330" s="149" t="s">
        <v>190</v>
      </c>
      <c r="F330" s="150" t="s">
        <v>1403</v>
      </c>
      <c r="I330" s="151"/>
      <c r="L330" s="32"/>
      <c r="M330" s="152"/>
      <c r="T330" s="56"/>
      <c r="AT330" s="17" t="s">
        <v>190</v>
      </c>
      <c r="AU330" s="17" t="s">
        <v>85</v>
      </c>
    </row>
    <row r="331" spans="2:65" s="1" customFormat="1" ht="24.2" customHeight="1">
      <c r="B331" s="134"/>
      <c r="C331" s="153" t="s">
        <v>371</v>
      </c>
      <c r="D331" s="153" t="s">
        <v>191</v>
      </c>
      <c r="E331" s="154" t="s">
        <v>1405</v>
      </c>
      <c r="F331" s="155" t="s">
        <v>1406</v>
      </c>
      <c r="G331" s="156" t="s">
        <v>868</v>
      </c>
      <c r="H331" s="157">
        <v>3.5999999999999997E-2</v>
      </c>
      <c r="I331" s="158"/>
      <c r="J331" s="159">
        <f>ROUND(I331*H331,2)</f>
        <v>0</v>
      </c>
      <c r="K331" s="155" t="s">
        <v>1</v>
      </c>
      <c r="L331" s="32"/>
      <c r="M331" s="160" t="s">
        <v>1</v>
      </c>
      <c r="N331" s="161" t="s">
        <v>41</v>
      </c>
      <c r="P331" s="145">
        <f>O331*H331</f>
        <v>0</v>
      </c>
      <c r="Q331" s="145">
        <v>1.0519099999999999</v>
      </c>
      <c r="R331" s="145">
        <f>Q331*H331</f>
        <v>3.7868759999999994E-2</v>
      </c>
      <c r="S331" s="145">
        <v>0</v>
      </c>
      <c r="T331" s="146">
        <f>S331*H331</f>
        <v>0</v>
      </c>
      <c r="AR331" s="147" t="s">
        <v>200</v>
      </c>
      <c r="AT331" s="147" t="s">
        <v>191</v>
      </c>
      <c r="AU331" s="147" t="s">
        <v>85</v>
      </c>
      <c r="AY331" s="17" t="s">
        <v>181</v>
      </c>
      <c r="BE331" s="148">
        <f>IF(N331="základní",J331,0)</f>
        <v>0</v>
      </c>
      <c r="BF331" s="148">
        <f>IF(N331="snížená",J331,0)</f>
        <v>0</v>
      </c>
      <c r="BG331" s="148">
        <f>IF(N331="zákl. přenesená",J331,0)</f>
        <v>0</v>
      </c>
      <c r="BH331" s="148">
        <f>IF(N331="sníž. přenesená",J331,0)</f>
        <v>0</v>
      </c>
      <c r="BI331" s="148">
        <f>IF(N331="nulová",J331,0)</f>
        <v>0</v>
      </c>
      <c r="BJ331" s="17" t="s">
        <v>83</v>
      </c>
      <c r="BK331" s="148">
        <f>ROUND(I331*H331,2)</f>
        <v>0</v>
      </c>
      <c r="BL331" s="17" t="s">
        <v>200</v>
      </c>
      <c r="BM331" s="147" t="s">
        <v>1407</v>
      </c>
    </row>
    <row r="332" spans="2:65" s="1" customFormat="1" ht="11.25">
      <c r="B332" s="32"/>
      <c r="D332" s="149" t="s">
        <v>190</v>
      </c>
      <c r="F332" s="150" t="s">
        <v>1406</v>
      </c>
      <c r="I332" s="151"/>
      <c r="L332" s="32"/>
      <c r="M332" s="152"/>
      <c r="T332" s="56"/>
      <c r="AT332" s="17" t="s">
        <v>190</v>
      </c>
      <c r="AU332" s="17" t="s">
        <v>85</v>
      </c>
    </row>
    <row r="333" spans="2:65" s="13" customFormat="1" ht="11.25">
      <c r="B333" s="175"/>
      <c r="D333" s="149" t="s">
        <v>1207</v>
      </c>
      <c r="E333" s="176" t="s">
        <v>1</v>
      </c>
      <c r="F333" s="177" t="s">
        <v>1389</v>
      </c>
      <c r="H333" s="176" t="s">
        <v>1</v>
      </c>
      <c r="I333" s="178"/>
      <c r="L333" s="175"/>
      <c r="M333" s="179"/>
      <c r="T333" s="180"/>
      <c r="AT333" s="176" t="s">
        <v>1207</v>
      </c>
      <c r="AU333" s="176" t="s">
        <v>85</v>
      </c>
      <c r="AV333" s="13" t="s">
        <v>83</v>
      </c>
      <c r="AW333" s="13" t="s">
        <v>33</v>
      </c>
      <c r="AX333" s="13" t="s">
        <v>76</v>
      </c>
      <c r="AY333" s="176" t="s">
        <v>181</v>
      </c>
    </row>
    <row r="334" spans="2:65" s="12" customFormat="1" ht="11.25">
      <c r="B334" s="168"/>
      <c r="D334" s="149" t="s">
        <v>1207</v>
      </c>
      <c r="E334" s="169" t="s">
        <v>1</v>
      </c>
      <c r="F334" s="170" t="s">
        <v>1408</v>
      </c>
      <c r="H334" s="171">
        <v>2.3E-2</v>
      </c>
      <c r="I334" s="172"/>
      <c r="L334" s="168"/>
      <c r="M334" s="173"/>
      <c r="T334" s="174"/>
      <c r="AT334" s="169" t="s">
        <v>1207</v>
      </c>
      <c r="AU334" s="169" t="s">
        <v>85</v>
      </c>
      <c r="AV334" s="12" t="s">
        <v>85</v>
      </c>
      <c r="AW334" s="12" t="s">
        <v>33</v>
      </c>
      <c r="AX334" s="12" t="s">
        <v>76</v>
      </c>
      <c r="AY334" s="169" t="s">
        <v>181</v>
      </c>
    </row>
    <row r="335" spans="2:65" s="13" customFormat="1" ht="11.25">
      <c r="B335" s="175"/>
      <c r="D335" s="149" t="s">
        <v>1207</v>
      </c>
      <c r="E335" s="176" t="s">
        <v>1</v>
      </c>
      <c r="F335" s="177" t="s">
        <v>1391</v>
      </c>
      <c r="H335" s="176" t="s">
        <v>1</v>
      </c>
      <c r="I335" s="178"/>
      <c r="L335" s="175"/>
      <c r="M335" s="179"/>
      <c r="T335" s="180"/>
      <c r="AT335" s="176" t="s">
        <v>1207</v>
      </c>
      <c r="AU335" s="176" t="s">
        <v>85</v>
      </c>
      <c r="AV335" s="13" t="s">
        <v>83</v>
      </c>
      <c r="AW335" s="13" t="s">
        <v>33</v>
      </c>
      <c r="AX335" s="13" t="s">
        <v>76</v>
      </c>
      <c r="AY335" s="176" t="s">
        <v>181</v>
      </c>
    </row>
    <row r="336" spans="2:65" s="12" customFormat="1" ht="11.25">
      <c r="B336" s="168"/>
      <c r="D336" s="149" t="s">
        <v>1207</v>
      </c>
      <c r="E336" s="169" t="s">
        <v>1</v>
      </c>
      <c r="F336" s="170" t="s">
        <v>1409</v>
      </c>
      <c r="H336" s="171">
        <v>7.0000000000000001E-3</v>
      </c>
      <c r="I336" s="172"/>
      <c r="L336" s="168"/>
      <c r="M336" s="173"/>
      <c r="T336" s="174"/>
      <c r="AT336" s="169" t="s">
        <v>1207</v>
      </c>
      <c r="AU336" s="169" t="s">
        <v>85</v>
      </c>
      <c r="AV336" s="12" t="s">
        <v>85</v>
      </c>
      <c r="AW336" s="12" t="s">
        <v>33</v>
      </c>
      <c r="AX336" s="12" t="s">
        <v>76</v>
      </c>
      <c r="AY336" s="169" t="s">
        <v>181</v>
      </c>
    </row>
    <row r="337" spans="2:65" s="12" customFormat="1" ht="11.25">
      <c r="B337" s="168"/>
      <c r="D337" s="149" t="s">
        <v>1207</v>
      </c>
      <c r="E337" s="169" t="s">
        <v>1</v>
      </c>
      <c r="F337" s="170" t="s">
        <v>1410</v>
      </c>
      <c r="H337" s="171">
        <v>6.0000000000000001E-3</v>
      </c>
      <c r="I337" s="172"/>
      <c r="L337" s="168"/>
      <c r="M337" s="173"/>
      <c r="T337" s="174"/>
      <c r="AT337" s="169" t="s">
        <v>1207</v>
      </c>
      <c r="AU337" s="169" t="s">
        <v>85</v>
      </c>
      <c r="AV337" s="12" t="s">
        <v>85</v>
      </c>
      <c r="AW337" s="12" t="s">
        <v>33</v>
      </c>
      <c r="AX337" s="12" t="s">
        <v>76</v>
      </c>
      <c r="AY337" s="169" t="s">
        <v>181</v>
      </c>
    </row>
    <row r="338" spans="2:65" s="14" customFormat="1" ht="11.25">
      <c r="B338" s="181"/>
      <c r="D338" s="149" t="s">
        <v>1207</v>
      </c>
      <c r="E338" s="182" t="s">
        <v>1</v>
      </c>
      <c r="F338" s="183" t="s">
        <v>1221</v>
      </c>
      <c r="H338" s="184">
        <v>3.5999999999999997E-2</v>
      </c>
      <c r="I338" s="185"/>
      <c r="L338" s="181"/>
      <c r="M338" s="186"/>
      <c r="T338" s="187"/>
      <c r="AT338" s="182" t="s">
        <v>1207</v>
      </c>
      <c r="AU338" s="182" t="s">
        <v>85</v>
      </c>
      <c r="AV338" s="14" t="s">
        <v>200</v>
      </c>
      <c r="AW338" s="14" t="s">
        <v>33</v>
      </c>
      <c r="AX338" s="14" t="s">
        <v>83</v>
      </c>
      <c r="AY338" s="182" t="s">
        <v>181</v>
      </c>
    </row>
    <row r="339" spans="2:65" s="1" customFormat="1" ht="24.2" customHeight="1">
      <c r="B339" s="134"/>
      <c r="C339" s="153" t="s">
        <v>376</v>
      </c>
      <c r="D339" s="153" t="s">
        <v>191</v>
      </c>
      <c r="E339" s="154" t="s">
        <v>1411</v>
      </c>
      <c r="F339" s="155" t="s">
        <v>1412</v>
      </c>
      <c r="G339" s="156" t="s">
        <v>868</v>
      </c>
      <c r="H339" s="157">
        <v>0.12</v>
      </c>
      <c r="I339" s="158"/>
      <c r="J339" s="159">
        <f>ROUND(I339*H339,2)</f>
        <v>0</v>
      </c>
      <c r="K339" s="155" t="s">
        <v>1</v>
      </c>
      <c r="L339" s="32"/>
      <c r="M339" s="160" t="s">
        <v>1</v>
      </c>
      <c r="N339" s="161" t="s">
        <v>41</v>
      </c>
      <c r="P339" s="145">
        <f>O339*H339</f>
        <v>0</v>
      </c>
      <c r="Q339" s="145">
        <v>1.05291</v>
      </c>
      <c r="R339" s="145">
        <f>Q339*H339</f>
        <v>0.12634919999999999</v>
      </c>
      <c r="S339" s="145">
        <v>0</v>
      </c>
      <c r="T339" s="146">
        <f>S339*H339</f>
        <v>0</v>
      </c>
      <c r="AR339" s="147" t="s">
        <v>200</v>
      </c>
      <c r="AT339" s="147" t="s">
        <v>191</v>
      </c>
      <c r="AU339" s="147" t="s">
        <v>85</v>
      </c>
      <c r="AY339" s="17" t="s">
        <v>181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7" t="s">
        <v>83</v>
      </c>
      <c r="BK339" s="148">
        <f>ROUND(I339*H339,2)</f>
        <v>0</v>
      </c>
      <c r="BL339" s="17" t="s">
        <v>200</v>
      </c>
      <c r="BM339" s="147" t="s">
        <v>1413</v>
      </c>
    </row>
    <row r="340" spans="2:65" s="1" customFormat="1" ht="11.25">
      <c r="B340" s="32"/>
      <c r="D340" s="149" t="s">
        <v>190</v>
      </c>
      <c r="F340" s="150" t="s">
        <v>1412</v>
      </c>
      <c r="I340" s="151"/>
      <c r="L340" s="32"/>
      <c r="M340" s="152"/>
      <c r="T340" s="56"/>
      <c r="AT340" s="17" t="s">
        <v>190</v>
      </c>
      <c r="AU340" s="17" t="s">
        <v>85</v>
      </c>
    </row>
    <row r="341" spans="2:65" s="13" customFormat="1" ht="11.25">
      <c r="B341" s="175"/>
      <c r="D341" s="149" t="s">
        <v>1207</v>
      </c>
      <c r="E341" s="176" t="s">
        <v>1</v>
      </c>
      <c r="F341" s="177" t="s">
        <v>1389</v>
      </c>
      <c r="H341" s="176" t="s">
        <v>1</v>
      </c>
      <c r="I341" s="178"/>
      <c r="L341" s="175"/>
      <c r="M341" s="179"/>
      <c r="T341" s="180"/>
      <c r="AT341" s="176" t="s">
        <v>1207</v>
      </c>
      <c r="AU341" s="176" t="s">
        <v>85</v>
      </c>
      <c r="AV341" s="13" t="s">
        <v>83</v>
      </c>
      <c r="AW341" s="13" t="s">
        <v>33</v>
      </c>
      <c r="AX341" s="13" t="s">
        <v>76</v>
      </c>
      <c r="AY341" s="176" t="s">
        <v>181</v>
      </c>
    </row>
    <row r="342" spans="2:65" s="12" customFormat="1" ht="11.25">
      <c r="B342" s="168"/>
      <c r="D342" s="149" t="s">
        <v>1207</v>
      </c>
      <c r="E342" s="169" t="s">
        <v>1</v>
      </c>
      <c r="F342" s="170" t="s">
        <v>1414</v>
      </c>
      <c r="H342" s="171">
        <v>7.2999999999999995E-2</v>
      </c>
      <c r="I342" s="172"/>
      <c r="L342" s="168"/>
      <c r="M342" s="173"/>
      <c r="T342" s="174"/>
      <c r="AT342" s="169" t="s">
        <v>1207</v>
      </c>
      <c r="AU342" s="169" t="s">
        <v>85</v>
      </c>
      <c r="AV342" s="12" t="s">
        <v>85</v>
      </c>
      <c r="AW342" s="12" t="s">
        <v>33</v>
      </c>
      <c r="AX342" s="12" t="s">
        <v>76</v>
      </c>
      <c r="AY342" s="169" t="s">
        <v>181</v>
      </c>
    </row>
    <row r="343" spans="2:65" s="13" customFormat="1" ht="11.25">
      <c r="B343" s="175"/>
      <c r="D343" s="149" t="s">
        <v>1207</v>
      </c>
      <c r="E343" s="176" t="s">
        <v>1</v>
      </c>
      <c r="F343" s="177" t="s">
        <v>1391</v>
      </c>
      <c r="H343" s="176" t="s">
        <v>1</v>
      </c>
      <c r="I343" s="178"/>
      <c r="L343" s="175"/>
      <c r="M343" s="179"/>
      <c r="T343" s="180"/>
      <c r="AT343" s="176" t="s">
        <v>1207</v>
      </c>
      <c r="AU343" s="176" t="s">
        <v>85</v>
      </c>
      <c r="AV343" s="13" t="s">
        <v>83</v>
      </c>
      <c r="AW343" s="13" t="s">
        <v>33</v>
      </c>
      <c r="AX343" s="13" t="s">
        <v>76</v>
      </c>
      <c r="AY343" s="176" t="s">
        <v>181</v>
      </c>
    </row>
    <row r="344" spans="2:65" s="12" customFormat="1" ht="11.25">
      <c r="B344" s="168"/>
      <c r="D344" s="149" t="s">
        <v>1207</v>
      </c>
      <c r="E344" s="169" t="s">
        <v>1</v>
      </c>
      <c r="F344" s="170" t="s">
        <v>1415</v>
      </c>
      <c r="H344" s="171">
        <v>2.1999999999999999E-2</v>
      </c>
      <c r="I344" s="172"/>
      <c r="L344" s="168"/>
      <c r="M344" s="173"/>
      <c r="T344" s="174"/>
      <c r="AT344" s="169" t="s">
        <v>1207</v>
      </c>
      <c r="AU344" s="169" t="s">
        <v>85</v>
      </c>
      <c r="AV344" s="12" t="s">
        <v>85</v>
      </c>
      <c r="AW344" s="12" t="s">
        <v>33</v>
      </c>
      <c r="AX344" s="12" t="s">
        <v>76</v>
      </c>
      <c r="AY344" s="169" t="s">
        <v>181</v>
      </c>
    </row>
    <row r="345" spans="2:65" s="12" customFormat="1" ht="11.25">
      <c r="B345" s="168"/>
      <c r="D345" s="149" t="s">
        <v>1207</v>
      </c>
      <c r="E345" s="169" t="s">
        <v>1</v>
      </c>
      <c r="F345" s="170" t="s">
        <v>1416</v>
      </c>
      <c r="H345" s="171">
        <v>2.5000000000000001E-2</v>
      </c>
      <c r="I345" s="172"/>
      <c r="L345" s="168"/>
      <c r="M345" s="173"/>
      <c r="T345" s="174"/>
      <c r="AT345" s="169" t="s">
        <v>1207</v>
      </c>
      <c r="AU345" s="169" t="s">
        <v>85</v>
      </c>
      <c r="AV345" s="12" t="s">
        <v>85</v>
      </c>
      <c r="AW345" s="12" t="s">
        <v>33</v>
      </c>
      <c r="AX345" s="12" t="s">
        <v>76</v>
      </c>
      <c r="AY345" s="169" t="s">
        <v>181</v>
      </c>
    </row>
    <row r="346" spans="2:65" s="14" customFormat="1" ht="11.25">
      <c r="B346" s="181"/>
      <c r="D346" s="149" t="s">
        <v>1207</v>
      </c>
      <c r="E346" s="182" t="s">
        <v>1</v>
      </c>
      <c r="F346" s="183" t="s">
        <v>1221</v>
      </c>
      <c r="H346" s="184">
        <v>0.12</v>
      </c>
      <c r="I346" s="185"/>
      <c r="L346" s="181"/>
      <c r="M346" s="186"/>
      <c r="T346" s="187"/>
      <c r="AT346" s="182" t="s">
        <v>1207</v>
      </c>
      <c r="AU346" s="182" t="s">
        <v>85</v>
      </c>
      <c r="AV346" s="14" t="s">
        <v>200</v>
      </c>
      <c r="AW346" s="14" t="s">
        <v>33</v>
      </c>
      <c r="AX346" s="14" t="s">
        <v>83</v>
      </c>
      <c r="AY346" s="182" t="s">
        <v>181</v>
      </c>
    </row>
    <row r="347" spans="2:65" s="1" customFormat="1" ht="21.75" customHeight="1">
      <c r="B347" s="134"/>
      <c r="C347" s="153" t="s">
        <v>381</v>
      </c>
      <c r="D347" s="153" t="s">
        <v>191</v>
      </c>
      <c r="E347" s="154" t="s">
        <v>1417</v>
      </c>
      <c r="F347" s="155" t="s">
        <v>1418</v>
      </c>
      <c r="G347" s="156" t="s">
        <v>1211</v>
      </c>
      <c r="H347" s="157">
        <v>4.5</v>
      </c>
      <c r="I347" s="158"/>
      <c r="J347" s="159">
        <f>ROUND(I347*H347,2)</f>
        <v>0</v>
      </c>
      <c r="K347" s="155" t="s">
        <v>1</v>
      </c>
      <c r="L347" s="32"/>
      <c r="M347" s="160" t="s">
        <v>1</v>
      </c>
      <c r="N347" s="161" t="s">
        <v>41</v>
      </c>
      <c r="P347" s="145">
        <f>O347*H347</f>
        <v>0</v>
      </c>
      <c r="Q347" s="145">
        <v>2.5019499999999999</v>
      </c>
      <c r="R347" s="145">
        <f>Q347*H347</f>
        <v>11.258775</v>
      </c>
      <c r="S347" s="145">
        <v>0</v>
      </c>
      <c r="T347" s="146">
        <f>S347*H347</f>
        <v>0</v>
      </c>
      <c r="AR347" s="147" t="s">
        <v>200</v>
      </c>
      <c r="AT347" s="147" t="s">
        <v>191</v>
      </c>
      <c r="AU347" s="147" t="s">
        <v>85</v>
      </c>
      <c r="AY347" s="17" t="s">
        <v>181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7" t="s">
        <v>83</v>
      </c>
      <c r="BK347" s="148">
        <f>ROUND(I347*H347,2)</f>
        <v>0</v>
      </c>
      <c r="BL347" s="17" t="s">
        <v>200</v>
      </c>
      <c r="BM347" s="147" t="s">
        <v>1419</v>
      </c>
    </row>
    <row r="348" spans="2:65" s="1" customFormat="1" ht="11.25">
      <c r="B348" s="32"/>
      <c r="D348" s="149" t="s">
        <v>190</v>
      </c>
      <c r="F348" s="150" t="s">
        <v>1418</v>
      </c>
      <c r="I348" s="151"/>
      <c r="L348" s="32"/>
      <c r="M348" s="152"/>
      <c r="T348" s="56"/>
      <c r="AT348" s="17" t="s">
        <v>190</v>
      </c>
      <c r="AU348" s="17" t="s">
        <v>85</v>
      </c>
    </row>
    <row r="349" spans="2:65" s="12" customFormat="1" ht="11.25">
      <c r="B349" s="168"/>
      <c r="D349" s="149" t="s">
        <v>1207</v>
      </c>
      <c r="E349" s="169" t="s">
        <v>1</v>
      </c>
      <c r="F349" s="170" t="s">
        <v>1420</v>
      </c>
      <c r="H349" s="171">
        <v>4.5</v>
      </c>
      <c r="I349" s="172"/>
      <c r="L349" s="168"/>
      <c r="M349" s="173"/>
      <c r="T349" s="174"/>
      <c r="AT349" s="169" t="s">
        <v>1207</v>
      </c>
      <c r="AU349" s="169" t="s">
        <v>85</v>
      </c>
      <c r="AV349" s="12" t="s">
        <v>85</v>
      </c>
      <c r="AW349" s="12" t="s">
        <v>33</v>
      </c>
      <c r="AX349" s="12" t="s">
        <v>83</v>
      </c>
      <c r="AY349" s="169" t="s">
        <v>181</v>
      </c>
    </row>
    <row r="350" spans="2:65" s="1" customFormat="1" ht="24.2" customHeight="1">
      <c r="B350" s="134"/>
      <c r="C350" s="153" t="s">
        <v>385</v>
      </c>
      <c r="D350" s="153" t="s">
        <v>191</v>
      </c>
      <c r="E350" s="154" t="s">
        <v>1421</v>
      </c>
      <c r="F350" s="155" t="s">
        <v>1422</v>
      </c>
      <c r="G350" s="156" t="s">
        <v>868</v>
      </c>
      <c r="H350" s="157">
        <v>0.67500000000000004</v>
      </c>
      <c r="I350" s="158"/>
      <c r="J350" s="159">
        <f>ROUND(I350*H350,2)</f>
        <v>0</v>
      </c>
      <c r="K350" s="155" t="s">
        <v>1</v>
      </c>
      <c r="L350" s="32"/>
      <c r="M350" s="160" t="s">
        <v>1</v>
      </c>
      <c r="N350" s="161" t="s">
        <v>41</v>
      </c>
      <c r="P350" s="145">
        <f>O350*H350</f>
        <v>0</v>
      </c>
      <c r="Q350" s="145">
        <v>1.0492699999999999</v>
      </c>
      <c r="R350" s="145">
        <f>Q350*H350</f>
        <v>0.70825724999999995</v>
      </c>
      <c r="S350" s="145">
        <v>0</v>
      </c>
      <c r="T350" s="146">
        <f>S350*H350</f>
        <v>0</v>
      </c>
      <c r="AR350" s="147" t="s">
        <v>200</v>
      </c>
      <c r="AT350" s="147" t="s">
        <v>191</v>
      </c>
      <c r="AU350" s="147" t="s">
        <v>85</v>
      </c>
      <c r="AY350" s="17" t="s">
        <v>181</v>
      </c>
      <c r="BE350" s="148">
        <f>IF(N350="základní",J350,0)</f>
        <v>0</v>
      </c>
      <c r="BF350" s="148">
        <f>IF(N350="snížená",J350,0)</f>
        <v>0</v>
      </c>
      <c r="BG350" s="148">
        <f>IF(N350="zákl. přenesená",J350,0)</f>
        <v>0</v>
      </c>
      <c r="BH350" s="148">
        <f>IF(N350="sníž. přenesená",J350,0)</f>
        <v>0</v>
      </c>
      <c r="BI350" s="148">
        <f>IF(N350="nulová",J350,0)</f>
        <v>0</v>
      </c>
      <c r="BJ350" s="17" t="s">
        <v>83</v>
      </c>
      <c r="BK350" s="148">
        <f>ROUND(I350*H350,2)</f>
        <v>0</v>
      </c>
      <c r="BL350" s="17" t="s">
        <v>200</v>
      </c>
      <c r="BM350" s="147" t="s">
        <v>1423</v>
      </c>
    </row>
    <row r="351" spans="2:65" s="1" customFormat="1" ht="11.25">
      <c r="B351" s="32"/>
      <c r="D351" s="149" t="s">
        <v>190</v>
      </c>
      <c r="F351" s="150" t="s">
        <v>1422</v>
      </c>
      <c r="I351" s="151"/>
      <c r="L351" s="32"/>
      <c r="M351" s="152"/>
      <c r="T351" s="56"/>
      <c r="AT351" s="17" t="s">
        <v>190</v>
      </c>
      <c r="AU351" s="17" t="s">
        <v>85</v>
      </c>
    </row>
    <row r="352" spans="2:65" s="12" customFormat="1" ht="11.25">
      <c r="B352" s="168"/>
      <c r="D352" s="149" t="s">
        <v>1207</v>
      </c>
      <c r="E352" s="169" t="s">
        <v>1</v>
      </c>
      <c r="F352" s="170" t="s">
        <v>1424</v>
      </c>
      <c r="H352" s="171">
        <v>0.67500000000000004</v>
      </c>
      <c r="I352" s="172"/>
      <c r="L352" s="168"/>
      <c r="M352" s="173"/>
      <c r="T352" s="174"/>
      <c r="AT352" s="169" t="s">
        <v>1207</v>
      </c>
      <c r="AU352" s="169" t="s">
        <v>85</v>
      </c>
      <c r="AV352" s="12" t="s">
        <v>85</v>
      </c>
      <c r="AW352" s="12" t="s">
        <v>33</v>
      </c>
      <c r="AX352" s="12" t="s">
        <v>83</v>
      </c>
      <c r="AY352" s="169" t="s">
        <v>181</v>
      </c>
    </row>
    <row r="353" spans="2:65" s="1" customFormat="1" ht="24.2" customHeight="1">
      <c r="B353" s="134"/>
      <c r="C353" s="153" t="s">
        <v>390</v>
      </c>
      <c r="D353" s="153" t="s">
        <v>191</v>
      </c>
      <c r="E353" s="154" t="s">
        <v>1425</v>
      </c>
      <c r="F353" s="155" t="s">
        <v>1426</v>
      </c>
      <c r="G353" s="156" t="s">
        <v>734</v>
      </c>
      <c r="H353" s="157">
        <v>13.855</v>
      </c>
      <c r="I353" s="158"/>
      <c r="J353" s="159">
        <f>ROUND(I353*H353,2)</f>
        <v>0</v>
      </c>
      <c r="K353" s="155" t="s">
        <v>1</v>
      </c>
      <c r="L353" s="32"/>
      <c r="M353" s="160" t="s">
        <v>1</v>
      </c>
      <c r="N353" s="161" t="s">
        <v>41</v>
      </c>
      <c r="P353" s="145">
        <f>O353*H353</f>
        <v>0</v>
      </c>
      <c r="Q353" s="145">
        <v>1.4120000000000001E-2</v>
      </c>
      <c r="R353" s="145">
        <f>Q353*H353</f>
        <v>0.19563260000000002</v>
      </c>
      <c r="S353" s="145">
        <v>0</v>
      </c>
      <c r="T353" s="146">
        <f>S353*H353</f>
        <v>0</v>
      </c>
      <c r="AR353" s="147" t="s">
        <v>200</v>
      </c>
      <c r="AT353" s="147" t="s">
        <v>191</v>
      </c>
      <c r="AU353" s="147" t="s">
        <v>85</v>
      </c>
      <c r="AY353" s="17" t="s">
        <v>181</v>
      </c>
      <c r="BE353" s="148">
        <f>IF(N353="základní",J353,0)</f>
        <v>0</v>
      </c>
      <c r="BF353" s="148">
        <f>IF(N353="snížená",J353,0)</f>
        <v>0</v>
      </c>
      <c r="BG353" s="148">
        <f>IF(N353="zákl. přenesená",J353,0)</f>
        <v>0</v>
      </c>
      <c r="BH353" s="148">
        <f>IF(N353="sníž. přenesená",J353,0)</f>
        <v>0</v>
      </c>
      <c r="BI353" s="148">
        <f>IF(N353="nulová",J353,0)</f>
        <v>0</v>
      </c>
      <c r="BJ353" s="17" t="s">
        <v>83</v>
      </c>
      <c r="BK353" s="148">
        <f>ROUND(I353*H353,2)</f>
        <v>0</v>
      </c>
      <c r="BL353" s="17" t="s">
        <v>200</v>
      </c>
      <c r="BM353" s="147" t="s">
        <v>1427</v>
      </c>
    </row>
    <row r="354" spans="2:65" s="1" customFormat="1" ht="11.25">
      <c r="B354" s="32"/>
      <c r="D354" s="149" t="s">
        <v>190</v>
      </c>
      <c r="F354" s="150" t="s">
        <v>1426</v>
      </c>
      <c r="I354" s="151"/>
      <c r="L354" s="32"/>
      <c r="M354" s="152"/>
      <c r="T354" s="56"/>
      <c r="AT354" s="17" t="s">
        <v>190</v>
      </c>
      <c r="AU354" s="17" t="s">
        <v>85</v>
      </c>
    </row>
    <row r="355" spans="2:65" s="12" customFormat="1" ht="11.25">
      <c r="B355" s="168"/>
      <c r="D355" s="149" t="s">
        <v>1207</v>
      </c>
      <c r="E355" s="169" t="s">
        <v>1</v>
      </c>
      <c r="F355" s="170" t="s">
        <v>1428</v>
      </c>
      <c r="H355" s="171">
        <v>13.855</v>
      </c>
      <c r="I355" s="172"/>
      <c r="L355" s="168"/>
      <c r="M355" s="173"/>
      <c r="T355" s="174"/>
      <c r="AT355" s="169" t="s">
        <v>1207</v>
      </c>
      <c r="AU355" s="169" t="s">
        <v>85</v>
      </c>
      <c r="AV355" s="12" t="s">
        <v>85</v>
      </c>
      <c r="AW355" s="12" t="s">
        <v>33</v>
      </c>
      <c r="AX355" s="12" t="s">
        <v>83</v>
      </c>
      <c r="AY355" s="169" t="s">
        <v>181</v>
      </c>
    </row>
    <row r="356" spans="2:65" s="1" customFormat="1" ht="24.2" customHeight="1">
      <c r="B356" s="134"/>
      <c r="C356" s="153" t="s">
        <v>394</v>
      </c>
      <c r="D356" s="153" t="s">
        <v>191</v>
      </c>
      <c r="E356" s="154" t="s">
        <v>1429</v>
      </c>
      <c r="F356" s="155" t="s">
        <v>1430</v>
      </c>
      <c r="G356" s="156" t="s">
        <v>734</v>
      </c>
      <c r="H356" s="157">
        <v>13.855</v>
      </c>
      <c r="I356" s="158"/>
      <c r="J356" s="159">
        <f>ROUND(I356*H356,2)</f>
        <v>0</v>
      </c>
      <c r="K356" s="155" t="s">
        <v>1</v>
      </c>
      <c r="L356" s="32"/>
      <c r="M356" s="160" t="s">
        <v>1</v>
      </c>
      <c r="N356" s="161" t="s">
        <v>41</v>
      </c>
      <c r="P356" s="145">
        <f>O356*H356</f>
        <v>0</v>
      </c>
      <c r="Q356" s="145">
        <v>0</v>
      </c>
      <c r="R356" s="145">
        <f>Q356*H356</f>
        <v>0</v>
      </c>
      <c r="S356" s="145">
        <v>0</v>
      </c>
      <c r="T356" s="146">
        <f>S356*H356</f>
        <v>0</v>
      </c>
      <c r="AR356" s="147" t="s">
        <v>200</v>
      </c>
      <c r="AT356" s="147" t="s">
        <v>191</v>
      </c>
      <c r="AU356" s="147" t="s">
        <v>85</v>
      </c>
      <c r="AY356" s="17" t="s">
        <v>181</v>
      </c>
      <c r="BE356" s="148">
        <f>IF(N356="základní",J356,0)</f>
        <v>0</v>
      </c>
      <c r="BF356" s="148">
        <f>IF(N356="snížená",J356,0)</f>
        <v>0</v>
      </c>
      <c r="BG356" s="148">
        <f>IF(N356="zákl. přenesená",J356,0)</f>
        <v>0</v>
      </c>
      <c r="BH356" s="148">
        <f>IF(N356="sníž. přenesená",J356,0)</f>
        <v>0</v>
      </c>
      <c r="BI356" s="148">
        <f>IF(N356="nulová",J356,0)</f>
        <v>0</v>
      </c>
      <c r="BJ356" s="17" t="s">
        <v>83</v>
      </c>
      <c r="BK356" s="148">
        <f>ROUND(I356*H356,2)</f>
        <v>0</v>
      </c>
      <c r="BL356" s="17" t="s">
        <v>200</v>
      </c>
      <c r="BM356" s="147" t="s">
        <v>1431</v>
      </c>
    </row>
    <row r="357" spans="2:65" s="1" customFormat="1" ht="11.25">
      <c r="B357" s="32"/>
      <c r="D357" s="149" t="s">
        <v>190</v>
      </c>
      <c r="F357" s="150" t="s">
        <v>1430</v>
      </c>
      <c r="I357" s="151"/>
      <c r="L357" s="32"/>
      <c r="M357" s="152"/>
      <c r="T357" s="56"/>
      <c r="AT357" s="17" t="s">
        <v>190</v>
      </c>
      <c r="AU357" s="17" t="s">
        <v>85</v>
      </c>
    </row>
    <row r="358" spans="2:65" s="12" customFormat="1" ht="11.25">
      <c r="B358" s="168"/>
      <c r="D358" s="149" t="s">
        <v>1207</v>
      </c>
      <c r="E358" s="169" t="s">
        <v>1</v>
      </c>
      <c r="F358" s="170" t="s">
        <v>1428</v>
      </c>
      <c r="H358" s="171">
        <v>13.855</v>
      </c>
      <c r="I358" s="172"/>
      <c r="L358" s="168"/>
      <c r="M358" s="173"/>
      <c r="T358" s="174"/>
      <c r="AT358" s="169" t="s">
        <v>1207</v>
      </c>
      <c r="AU358" s="169" t="s">
        <v>85</v>
      </c>
      <c r="AV358" s="12" t="s">
        <v>85</v>
      </c>
      <c r="AW358" s="12" t="s">
        <v>33</v>
      </c>
      <c r="AX358" s="12" t="s">
        <v>83</v>
      </c>
      <c r="AY358" s="169" t="s">
        <v>181</v>
      </c>
    </row>
    <row r="359" spans="2:65" s="11" customFormat="1" ht="22.9" customHeight="1">
      <c r="B359" s="124"/>
      <c r="D359" s="125" t="s">
        <v>75</v>
      </c>
      <c r="E359" s="162" t="s">
        <v>209</v>
      </c>
      <c r="F359" s="162" t="s">
        <v>1432</v>
      </c>
      <c r="I359" s="127"/>
      <c r="J359" s="163">
        <f>BK359</f>
        <v>0</v>
      </c>
      <c r="L359" s="124"/>
      <c r="M359" s="129"/>
      <c r="P359" s="130">
        <f>SUM(P360:P427)</f>
        <v>0</v>
      </c>
      <c r="R359" s="130">
        <f>SUM(R360:R427)</f>
        <v>53.658058930000003</v>
      </c>
      <c r="T359" s="131">
        <f>SUM(T360:T427)</f>
        <v>0</v>
      </c>
      <c r="AR359" s="125" t="s">
        <v>83</v>
      </c>
      <c r="AT359" s="132" t="s">
        <v>75</v>
      </c>
      <c r="AU359" s="132" t="s">
        <v>83</v>
      </c>
      <c r="AY359" s="125" t="s">
        <v>181</v>
      </c>
      <c r="BK359" s="133">
        <f>SUM(BK360:BK427)</f>
        <v>0</v>
      </c>
    </row>
    <row r="360" spans="2:65" s="1" customFormat="1" ht="24.2" customHeight="1">
      <c r="B360" s="134"/>
      <c r="C360" s="153" t="s">
        <v>399</v>
      </c>
      <c r="D360" s="153" t="s">
        <v>191</v>
      </c>
      <c r="E360" s="154" t="s">
        <v>1433</v>
      </c>
      <c r="F360" s="155" t="s">
        <v>1434</v>
      </c>
      <c r="G360" s="156" t="s">
        <v>734</v>
      </c>
      <c r="H360" s="157">
        <v>101.86</v>
      </c>
      <c r="I360" s="158"/>
      <c r="J360" s="159">
        <f>ROUND(I360*H360,2)</f>
        <v>0</v>
      </c>
      <c r="K360" s="155" t="s">
        <v>1</v>
      </c>
      <c r="L360" s="32"/>
      <c r="M360" s="160" t="s">
        <v>1</v>
      </c>
      <c r="N360" s="161" t="s">
        <v>41</v>
      </c>
      <c r="P360" s="145">
        <f>O360*H360</f>
        <v>0</v>
      </c>
      <c r="Q360" s="145">
        <v>1.54E-2</v>
      </c>
      <c r="R360" s="145">
        <f>Q360*H360</f>
        <v>1.5686440000000001</v>
      </c>
      <c r="S360" s="145">
        <v>0</v>
      </c>
      <c r="T360" s="146">
        <f>S360*H360</f>
        <v>0</v>
      </c>
      <c r="AR360" s="147" t="s">
        <v>200</v>
      </c>
      <c r="AT360" s="147" t="s">
        <v>191</v>
      </c>
      <c r="AU360" s="147" t="s">
        <v>85</v>
      </c>
      <c r="AY360" s="17" t="s">
        <v>181</v>
      </c>
      <c r="BE360" s="148">
        <f>IF(N360="základní",J360,0)</f>
        <v>0</v>
      </c>
      <c r="BF360" s="148">
        <f>IF(N360="snížená",J360,0)</f>
        <v>0</v>
      </c>
      <c r="BG360" s="148">
        <f>IF(N360="zákl. přenesená",J360,0)</f>
        <v>0</v>
      </c>
      <c r="BH360" s="148">
        <f>IF(N360="sníž. přenesená",J360,0)</f>
        <v>0</v>
      </c>
      <c r="BI360" s="148">
        <f>IF(N360="nulová",J360,0)</f>
        <v>0</v>
      </c>
      <c r="BJ360" s="17" t="s">
        <v>83</v>
      </c>
      <c r="BK360" s="148">
        <f>ROUND(I360*H360,2)</f>
        <v>0</v>
      </c>
      <c r="BL360" s="17" t="s">
        <v>200</v>
      </c>
      <c r="BM360" s="147" t="s">
        <v>1435</v>
      </c>
    </row>
    <row r="361" spans="2:65" s="1" customFormat="1" ht="19.5">
      <c r="B361" s="32"/>
      <c r="D361" s="149" t="s">
        <v>190</v>
      </c>
      <c r="F361" s="150" t="s">
        <v>1434</v>
      </c>
      <c r="I361" s="151"/>
      <c r="L361" s="32"/>
      <c r="M361" s="152"/>
      <c r="T361" s="56"/>
      <c r="AT361" s="17" t="s">
        <v>190</v>
      </c>
      <c r="AU361" s="17" t="s">
        <v>85</v>
      </c>
    </row>
    <row r="362" spans="2:65" s="13" customFormat="1" ht="11.25">
      <c r="B362" s="175"/>
      <c r="D362" s="149" t="s">
        <v>1207</v>
      </c>
      <c r="E362" s="176" t="s">
        <v>1</v>
      </c>
      <c r="F362" s="177" t="s">
        <v>1436</v>
      </c>
      <c r="H362" s="176" t="s">
        <v>1</v>
      </c>
      <c r="I362" s="178"/>
      <c r="L362" s="175"/>
      <c r="M362" s="179"/>
      <c r="T362" s="180"/>
      <c r="AT362" s="176" t="s">
        <v>1207</v>
      </c>
      <c r="AU362" s="176" t="s">
        <v>85</v>
      </c>
      <c r="AV362" s="13" t="s">
        <v>83</v>
      </c>
      <c r="AW362" s="13" t="s">
        <v>33</v>
      </c>
      <c r="AX362" s="13" t="s">
        <v>76</v>
      </c>
      <c r="AY362" s="176" t="s">
        <v>181</v>
      </c>
    </row>
    <row r="363" spans="2:65" s="12" customFormat="1" ht="22.5">
      <c r="B363" s="168"/>
      <c r="D363" s="149" t="s">
        <v>1207</v>
      </c>
      <c r="E363" s="169" t="s">
        <v>1</v>
      </c>
      <c r="F363" s="170" t="s">
        <v>1437</v>
      </c>
      <c r="H363" s="171">
        <v>57.26</v>
      </c>
      <c r="I363" s="172"/>
      <c r="L363" s="168"/>
      <c r="M363" s="173"/>
      <c r="T363" s="174"/>
      <c r="AT363" s="169" t="s">
        <v>1207</v>
      </c>
      <c r="AU363" s="169" t="s">
        <v>85</v>
      </c>
      <c r="AV363" s="12" t="s">
        <v>85</v>
      </c>
      <c r="AW363" s="12" t="s">
        <v>33</v>
      </c>
      <c r="AX363" s="12" t="s">
        <v>76</v>
      </c>
      <c r="AY363" s="169" t="s">
        <v>181</v>
      </c>
    </row>
    <row r="364" spans="2:65" s="12" customFormat="1" ht="22.5">
      <c r="B364" s="168"/>
      <c r="D364" s="149" t="s">
        <v>1207</v>
      </c>
      <c r="E364" s="169" t="s">
        <v>1</v>
      </c>
      <c r="F364" s="170" t="s">
        <v>1438</v>
      </c>
      <c r="H364" s="171">
        <v>44.6</v>
      </c>
      <c r="I364" s="172"/>
      <c r="L364" s="168"/>
      <c r="M364" s="173"/>
      <c r="T364" s="174"/>
      <c r="AT364" s="169" t="s">
        <v>1207</v>
      </c>
      <c r="AU364" s="169" t="s">
        <v>85</v>
      </c>
      <c r="AV364" s="12" t="s">
        <v>85</v>
      </c>
      <c r="AW364" s="12" t="s">
        <v>33</v>
      </c>
      <c r="AX364" s="12" t="s">
        <v>76</v>
      </c>
      <c r="AY364" s="169" t="s">
        <v>181</v>
      </c>
    </row>
    <row r="365" spans="2:65" s="14" customFormat="1" ht="11.25">
      <c r="B365" s="181"/>
      <c r="D365" s="149" t="s">
        <v>1207</v>
      </c>
      <c r="E365" s="182" t="s">
        <v>1</v>
      </c>
      <c r="F365" s="183" t="s">
        <v>1221</v>
      </c>
      <c r="H365" s="184">
        <v>101.86</v>
      </c>
      <c r="I365" s="185"/>
      <c r="L365" s="181"/>
      <c r="M365" s="186"/>
      <c r="T365" s="187"/>
      <c r="AT365" s="182" t="s">
        <v>1207</v>
      </c>
      <c r="AU365" s="182" t="s">
        <v>85</v>
      </c>
      <c r="AV365" s="14" t="s">
        <v>200</v>
      </c>
      <c r="AW365" s="14" t="s">
        <v>33</v>
      </c>
      <c r="AX365" s="14" t="s">
        <v>83</v>
      </c>
      <c r="AY365" s="182" t="s">
        <v>181</v>
      </c>
    </row>
    <row r="366" spans="2:65" s="1" customFormat="1" ht="24.2" customHeight="1">
      <c r="B366" s="134"/>
      <c r="C366" s="153" t="s">
        <v>403</v>
      </c>
      <c r="D366" s="153" t="s">
        <v>191</v>
      </c>
      <c r="E366" s="154" t="s">
        <v>1439</v>
      </c>
      <c r="F366" s="155" t="s">
        <v>1440</v>
      </c>
      <c r="G366" s="156" t="s">
        <v>734</v>
      </c>
      <c r="H366" s="157">
        <v>168.78</v>
      </c>
      <c r="I366" s="158"/>
      <c r="J366" s="159">
        <f>ROUND(I366*H366,2)</f>
        <v>0</v>
      </c>
      <c r="K366" s="155" t="s">
        <v>1</v>
      </c>
      <c r="L366" s="32"/>
      <c r="M366" s="160" t="s">
        <v>1</v>
      </c>
      <c r="N366" s="161" t="s">
        <v>41</v>
      </c>
      <c r="P366" s="145">
        <f>O366*H366</f>
        <v>0</v>
      </c>
      <c r="Q366" s="145">
        <v>1.8380000000000001E-2</v>
      </c>
      <c r="R366" s="145">
        <f>Q366*H366</f>
        <v>3.1021764000000003</v>
      </c>
      <c r="S366" s="145">
        <v>0</v>
      </c>
      <c r="T366" s="146">
        <f>S366*H366</f>
        <v>0</v>
      </c>
      <c r="AR366" s="147" t="s">
        <v>200</v>
      </c>
      <c r="AT366" s="147" t="s">
        <v>191</v>
      </c>
      <c r="AU366" s="147" t="s">
        <v>85</v>
      </c>
      <c r="AY366" s="17" t="s">
        <v>181</v>
      </c>
      <c r="BE366" s="148">
        <f>IF(N366="základní",J366,0)</f>
        <v>0</v>
      </c>
      <c r="BF366" s="148">
        <f>IF(N366="snížená",J366,0)</f>
        <v>0</v>
      </c>
      <c r="BG366" s="148">
        <f>IF(N366="zákl. přenesená",J366,0)</f>
        <v>0</v>
      </c>
      <c r="BH366" s="148">
        <f>IF(N366="sníž. přenesená",J366,0)</f>
        <v>0</v>
      </c>
      <c r="BI366" s="148">
        <f>IF(N366="nulová",J366,0)</f>
        <v>0</v>
      </c>
      <c r="BJ366" s="17" t="s">
        <v>83</v>
      </c>
      <c r="BK366" s="148">
        <f>ROUND(I366*H366,2)</f>
        <v>0</v>
      </c>
      <c r="BL366" s="17" t="s">
        <v>200</v>
      </c>
      <c r="BM366" s="147" t="s">
        <v>1441</v>
      </c>
    </row>
    <row r="367" spans="2:65" s="1" customFormat="1" ht="19.5">
      <c r="B367" s="32"/>
      <c r="D367" s="149" t="s">
        <v>190</v>
      </c>
      <c r="F367" s="150" t="s">
        <v>1440</v>
      </c>
      <c r="I367" s="151"/>
      <c r="L367" s="32"/>
      <c r="M367" s="152"/>
      <c r="T367" s="56"/>
      <c r="AT367" s="17" t="s">
        <v>190</v>
      </c>
      <c r="AU367" s="17" t="s">
        <v>85</v>
      </c>
    </row>
    <row r="368" spans="2:65" s="12" customFormat="1" ht="11.25">
      <c r="B368" s="168"/>
      <c r="D368" s="149" t="s">
        <v>1207</v>
      </c>
      <c r="E368" s="169" t="s">
        <v>1</v>
      </c>
      <c r="F368" s="170" t="s">
        <v>1442</v>
      </c>
      <c r="H368" s="171">
        <v>62.85</v>
      </c>
      <c r="I368" s="172"/>
      <c r="L368" s="168"/>
      <c r="M368" s="173"/>
      <c r="T368" s="174"/>
      <c r="AT368" s="169" t="s">
        <v>1207</v>
      </c>
      <c r="AU368" s="169" t="s">
        <v>85</v>
      </c>
      <c r="AV368" s="12" t="s">
        <v>85</v>
      </c>
      <c r="AW368" s="12" t="s">
        <v>33</v>
      </c>
      <c r="AX368" s="12" t="s">
        <v>76</v>
      </c>
      <c r="AY368" s="169" t="s">
        <v>181</v>
      </c>
    </row>
    <row r="369" spans="2:65" s="12" customFormat="1" ht="11.25">
      <c r="B369" s="168"/>
      <c r="D369" s="149" t="s">
        <v>1207</v>
      </c>
      <c r="E369" s="169" t="s">
        <v>1</v>
      </c>
      <c r="F369" s="170" t="s">
        <v>1443</v>
      </c>
      <c r="H369" s="171">
        <v>-14.82</v>
      </c>
      <c r="I369" s="172"/>
      <c r="L369" s="168"/>
      <c r="M369" s="173"/>
      <c r="T369" s="174"/>
      <c r="AT369" s="169" t="s">
        <v>1207</v>
      </c>
      <c r="AU369" s="169" t="s">
        <v>85</v>
      </c>
      <c r="AV369" s="12" t="s">
        <v>85</v>
      </c>
      <c r="AW369" s="12" t="s">
        <v>33</v>
      </c>
      <c r="AX369" s="12" t="s">
        <v>76</v>
      </c>
      <c r="AY369" s="169" t="s">
        <v>181</v>
      </c>
    </row>
    <row r="370" spans="2:65" s="12" customFormat="1" ht="11.25">
      <c r="B370" s="168"/>
      <c r="D370" s="149" t="s">
        <v>1207</v>
      </c>
      <c r="E370" s="169" t="s">
        <v>1</v>
      </c>
      <c r="F370" s="170" t="s">
        <v>1444</v>
      </c>
      <c r="H370" s="171">
        <v>29.16</v>
      </c>
      <c r="I370" s="172"/>
      <c r="L370" s="168"/>
      <c r="M370" s="173"/>
      <c r="T370" s="174"/>
      <c r="AT370" s="169" t="s">
        <v>1207</v>
      </c>
      <c r="AU370" s="169" t="s">
        <v>85</v>
      </c>
      <c r="AV370" s="12" t="s">
        <v>85</v>
      </c>
      <c r="AW370" s="12" t="s">
        <v>33</v>
      </c>
      <c r="AX370" s="12" t="s">
        <v>76</v>
      </c>
      <c r="AY370" s="169" t="s">
        <v>181</v>
      </c>
    </row>
    <row r="371" spans="2:65" s="12" customFormat="1" ht="22.5">
      <c r="B371" s="168"/>
      <c r="D371" s="149" t="s">
        <v>1207</v>
      </c>
      <c r="E371" s="169" t="s">
        <v>1</v>
      </c>
      <c r="F371" s="170" t="s">
        <v>1445</v>
      </c>
      <c r="H371" s="171">
        <v>49.59</v>
      </c>
      <c r="I371" s="172"/>
      <c r="L371" s="168"/>
      <c r="M371" s="173"/>
      <c r="T371" s="174"/>
      <c r="AT371" s="169" t="s">
        <v>1207</v>
      </c>
      <c r="AU371" s="169" t="s">
        <v>85</v>
      </c>
      <c r="AV371" s="12" t="s">
        <v>85</v>
      </c>
      <c r="AW371" s="12" t="s">
        <v>33</v>
      </c>
      <c r="AX371" s="12" t="s">
        <v>76</v>
      </c>
      <c r="AY371" s="169" t="s">
        <v>181</v>
      </c>
    </row>
    <row r="372" spans="2:65" s="12" customFormat="1" ht="11.25">
      <c r="B372" s="168"/>
      <c r="D372" s="149" t="s">
        <v>1207</v>
      </c>
      <c r="E372" s="169" t="s">
        <v>1</v>
      </c>
      <c r="F372" s="170" t="s">
        <v>1446</v>
      </c>
      <c r="H372" s="171">
        <v>21.6</v>
      </c>
      <c r="I372" s="172"/>
      <c r="L372" s="168"/>
      <c r="M372" s="173"/>
      <c r="T372" s="174"/>
      <c r="AT372" s="169" t="s">
        <v>1207</v>
      </c>
      <c r="AU372" s="169" t="s">
        <v>85</v>
      </c>
      <c r="AV372" s="12" t="s">
        <v>85</v>
      </c>
      <c r="AW372" s="12" t="s">
        <v>33</v>
      </c>
      <c r="AX372" s="12" t="s">
        <v>76</v>
      </c>
      <c r="AY372" s="169" t="s">
        <v>181</v>
      </c>
    </row>
    <row r="373" spans="2:65" s="12" customFormat="1" ht="11.25">
      <c r="B373" s="168"/>
      <c r="D373" s="149" t="s">
        <v>1207</v>
      </c>
      <c r="E373" s="169" t="s">
        <v>1</v>
      </c>
      <c r="F373" s="170" t="s">
        <v>1447</v>
      </c>
      <c r="H373" s="171">
        <v>20.399999999999999</v>
      </c>
      <c r="I373" s="172"/>
      <c r="L373" s="168"/>
      <c r="M373" s="173"/>
      <c r="T373" s="174"/>
      <c r="AT373" s="169" t="s">
        <v>1207</v>
      </c>
      <c r="AU373" s="169" t="s">
        <v>85</v>
      </c>
      <c r="AV373" s="12" t="s">
        <v>85</v>
      </c>
      <c r="AW373" s="12" t="s">
        <v>33</v>
      </c>
      <c r="AX373" s="12" t="s">
        <v>76</v>
      </c>
      <c r="AY373" s="169" t="s">
        <v>181</v>
      </c>
    </row>
    <row r="374" spans="2:65" s="13" customFormat="1" ht="11.25">
      <c r="B374" s="175"/>
      <c r="D374" s="149" t="s">
        <v>1207</v>
      </c>
      <c r="E374" s="176" t="s">
        <v>1</v>
      </c>
      <c r="F374" s="177" t="s">
        <v>1448</v>
      </c>
      <c r="H374" s="176" t="s">
        <v>1</v>
      </c>
      <c r="I374" s="178"/>
      <c r="L374" s="175"/>
      <c r="M374" s="179"/>
      <c r="T374" s="180"/>
      <c r="AT374" s="176" t="s">
        <v>1207</v>
      </c>
      <c r="AU374" s="176" t="s">
        <v>85</v>
      </c>
      <c r="AV374" s="13" t="s">
        <v>83</v>
      </c>
      <c r="AW374" s="13" t="s">
        <v>33</v>
      </c>
      <c r="AX374" s="13" t="s">
        <v>76</v>
      </c>
      <c r="AY374" s="176" t="s">
        <v>181</v>
      </c>
    </row>
    <row r="375" spans="2:65" s="14" customFormat="1" ht="11.25">
      <c r="B375" s="181"/>
      <c r="D375" s="149" t="s">
        <v>1207</v>
      </c>
      <c r="E375" s="182" t="s">
        <v>1</v>
      </c>
      <c r="F375" s="183" t="s">
        <v>1221</v>
      </c>
      <c r="H375" s="184">
        <v>168.78</v>
      </c>
      <c r="I375" s="185"/>
      <c r="L375" s="181"/>
      <c r="M375" s="186"/>
      <c r="T375" s="187"/>
      <c r="AT375" s="182" t="s">
        <v>1207</v>
      </c>
      <c r="AU375" s="182" t="s">
        <v>85</v>
      </c>
      <c r="AV375" s="14" t="s">
        <v>200</v>
      </c>
      <c r="AW375" s="14" t="s">
        <v>33</v>
      </c>
      <c r="AX375" s="14" t="s">
        <v>83</v>
      </c>
      <c r="AY375" s="182" t="s">
        <v>181</v>
      </c>
    </row>
    <row r="376" spans="2:65" s="1" customFormat="1" ht="37.9" customHeight="1">
      <c r="B376" s="134"/>
      <c r="C376" s="153" t="s">
        <v>407</v>
      </c>
      <c r="D376" s="153" t="s">
        <v>191</v>
      </c>
      <c r="E376" s="154" t="s">
        <v>1449</v>
      </c>
      <c r="F376" s="155" t="s">
        <v>1450</v>
      </c>
      <c r="G376" s="156" t="s">
        <v>734</v>
      </c>
      <c r="H376" s="157">
        <v>331.8</v>
      </c>
      <c r="I376" s="158"/>
      <c r="J376" s="159">
        <f>ROUND(I376*H376,2)</f>
        <v>0</v>
      </c>
      <c r="K376" s="155" t="s">
        <v>1</v>
      </c>
      <c r="L376" s="32"/>
      <c r="M376" s="160" t="s">
        <v>1</v>
      </c>
      <c r="N376" s="161" t="s">
        <v>41</v>
      </c>
      <c r="P376" s="145">
        <f>O376*H376</f>
        <v>0</v>
      </c>
      <c r="Q376" s="145">
        <v>3.0300000000000001E-2</v>
      </c>
      <c r="R376" s="145">
        <f>Q376*H376</f>
        <v>10.05354</v>
      </c>
      <c r="S376" s="145">
        <v>0</v>
      </c>
      <c r="T376" s="146">
        <f>S376*H376</f>
        <v>0</v>
      </c>
      <c r="AR376" s="147" t="s">
        <v>200</v>
      </c>
      <c r="AT376" s="147" t="s">
        <v>191</v>
      </c>
      <c r="AU376" s="147" t="s">
        <v>85</v>
      </c>
      <c r="AY376" s="17" t="s">
        <v>181</v>
      </c>
      <c r="BE376" s="148">
        <f>IF(N376="základní",J376,0)</f>
        <v>0</v>
      </c>
      <c r="BF376" s="148">
        <f>IF(N376="snížená",J376,0)</f>
        <v>0</v>
      </c>
      <c r="BG376" s="148">
        <f>IF(N376="zákl. přenesená",J376,0)</f>
        <v>0</v>
      </c>
      <c r="BH376" s="148">
        <f>IF(N376="sníž. přenesená",J376,0)</f>
        <v>0</v>
      </c>
      <c r="BI376" s="148">
        <f>IF(N376="nulová",J376,0)</f>
        <v>0</v>
      </c>
      <c r="BJ376" s="17" t="s">
        <v>83</v>
      </c>
      <c r="BK376" s="148">
        <f>ROUND(I376*H376,2)</f>
        <v>0</v>
      </c>
      <c r="BL376" s="17" t="s">
        <v>200</v>
      </c>
      <c r="BM376" s="147" t="s">
        <v>1451</v>
      </c>
    </row>
    <row r="377" spans="2:65" s="1" customFormat="1" ht="19.5">
      <c r="B377" s="32"/>
      <c r="D377" s="149" t="s">
        <v>190</v>
      </c>
      <c r="F377" s="150" t="s">
        <v>1450</v>
      </c>
      <c r="I377" s="151"/>
      <c r="L377" s="32"/>
      <c r="M377" s="152"/>
      <c r="T377" s="56"/>
      <c r="AT377" s="17" t="s">
        <v>190</v>
      </c>
      <c r="AU377" s="17" t="s">
        <v>85</v>
      </c>
    </row>
    <row r="378" spans="2:65" s="12" customFormat="1" ht="22.5">
      <c r="B378" s="168"/>
      <c r="D378" s="149" t="s">
        <v>1207</v>
      </c>
      <c r="E378" s="169" t="s">
        <v>1</v>
      </c>
      <c r="F378" s="170" t="s">
        <v>1452</v>
      </c>
      <c r="H378" s="171">
        <v>177.3</v>
      </c>
      <c r="I378" s="172"/>
      <c r="L378" s="168"/>
      <c r="M378" s="173"/>
      <c r="T378" s="174"/>
      <c r="AT378" s="169" t="s">
        <v>1207</v>
      </c>
      <c r="AU378" s="169" t="s">
        <v>85</v>
      </c>
      <c r="AV378" s="12" t="s">
        <v>85</v>
      </c>
      <c r="AW378" s="12" t="s">
        <v>33</v>
      </c>
      <c r="AX378" s="12" t="s">
        <v>76</v>
      </c>
      <c r="AY378" s="169" t="s">
        <v>181</v>
      </c>
    </row>
    <row r="379" spans="2:65" s="12" customFormat="1" ht="11.25">
      <c r="B379" s="168"/>
      <c r="D379" s="149" t="s">
        <v>1207</v>
      </c>
      <c r="E379" s="169" t="s">
        <v>1</v>
      </c>
      <c r="F379" s="170" t="s">
        <v>1453</v>
      </c>
      <c r="H379" s="171">
        <v>154.5</v>
      </c>
      <c r="I379" s="172"/>
      <c r="L379" s="168"/>
      <c r="M379" s="173"/>
      <c r="T379" s="174"/>
      <c r="AT379" s="169" t="s">
        <v>1207</v>
      </c>
      <c r="AU379" s="169" t="s">
        <v>85</v>
      </c>
      <c r="AV379" s="12" t="s">
        <v>85</v>
      </c>
      <c r="AW379" s="12" t="s">
        <v>33</v>
      </c>
      <c r="AX379" s="12" t="s">
        <v>76</v>
      </c>
      <c r="AY379" s="169" t="s">
        <v>181</v>
      </c>
    </row>
    <row r="380" spans="2:65" s="14" customFormat="1" ht="11.25">
      <c r="B380" s="181"/>
      <c r="D380" s="149" t="s">
        <v>1207</v>
      </c>
      <c r="E380" s="182" t="s">
        <v>1</v>
      </c>
      <c r="F380" s="183" t="s">
        <v>1221</v>
      </c>
      <c r="H380" s="184">
        <v>331.8</v>
      </c>
      <c r="I380" s="185"/>
      <c r="L380" s="181"/>
      <c r="M380" s="186"/>
      <c r="T380" s="187"/>
      <c r="AT380" s="182" t="s">
        <v>1207</v>
      </c>
      <c r="AU380" s="182" t="s">
        <v>85</v>
      </c>
      <c r="AV380" s="14" t="s">
        <v>200</v>
      </c>
      <c r="AW380" s="14" t="s">
        <v>33</v>
      </c>
      <c r="AX380" s="14" t="s">
        <v>83</v>
      </c>
      <c r="AY380" s="182" t="s">
        <v>181</v>
      </c>
    </row>
    <row r="381" spans="2:65" s="1" customFormat="1" ht="24.2" customHeight="1">
      <c r="B381" s="134"/>
      <c r="C381" s="153" t="s">
        <v>412</v>
      </c>
      <c r="D381" s="153" t="s">
        <v>191</v>
      </c>
      <c r="E381" s="154" t="s">
        <v>1454</v>
      </c>
      <c r="F381" s="155" t="s">
        <v>1455</v>
      </c>
      <c r="G381" s="156" t="s">
        <v>734</v>
      </c>
      <c r="H381" s="157">
        <v>141.559</v>
      </c>
      <c r="I381" s="158"/>
      <c r="J381" s="159">
        <f>ROUND(I381*H381,2)</f>
        <v>0</v>
      </c>
      <c r="K381" s="155" t="s">
        <v>1</v>
      </c>
      <c r="L381" s="32"/>
      <c r="M381" s="160" t="s">
        <v>1</v>
      </c>
      <c r="N381" s="161" t="s">
        <v>41</v>
      </c>
      <c r="P381" s="145">
        <f>O381*H381</f>
        <v>0</v>
      </c>
      <c r="Q381" s="145">
        <v>3.0000000000000001E-3</v>
      </c>
      <c r="R381" s="145">
        <f>Q381*H381</f>
        <v>0.42467700000000003</v>
      </c>
      <c r="S381" s="145">
        <v>0</v>
      </c>
      <c r="T381" s="146">
        <f>S381*H381</f>
        <v>0</v>
      </c>
      <c r="AR381" s="147" t="s">
        <v>200</v>
      </c>
      <c r="AT381" s="147" t="s">
        <v>191</v>
      </c>
      <c r="AU381" s="147" t="s">
        <v>85</v>
      </c>
      <c r="AY381" s="17" t="s">
        <v>181</v>
      </c>
      <c r="BE381" s="148">
        <f>IF(N381="základní",J381,0)</f>
        <v>0</v>
      </c>
      <c r="BF381" s="148">
        <f>IF(N381="snížená",J381,0)</f>
        <v>0</v>
      </c>
      <c r="BG381" s="148">
        <f>IF(N381="zákl. přenesená",J381,0)</f>
        <v>0</v>
      </c>
      <c r="BH381" s="148">
        <f>IF(N381="sníž. přenesená",J381,0)</f>
        <v>0</v>
      </c>
      <c r="BI381" s="148">
        <f>IF(N381="nulová",J381,0)</f>
        <v>0</v>
      </c>
      <c r="BJ381" s="17" t="s">
        <v>83</v>
      </c>
      <c r="BK381" s="148">
        <f>ROUND(I381*H381,2)</f>
        <v>0</v>
      </c>
      <c r="BL381" s="17" t="s">
        <v>200</v>
      </c>
      <c r="BM381" s="147" t="s">
        <v>1456</v>
      </c>
    </row>
    <row r="382" spans="2:65" s="1" customFormat="1" ht="19.5">
      <c r="B382" s="32"/>
      <c r="D382" s="149" t="s">
        <v>190</v>
      </c>
      <c r="F382" s="150" t="s">
        <v>1455</v>
      </c>
      <c r="I382" s="151"/>
      <c r="L382" s="32"/>
      <c r="M382" s="152"/>
      <c r="T382" s="56"/>
      <c r="AT382" s="17" t="s">
        <v>190</v>
      </c>
      <c r="AU382" s="17" t="s">
        <v>85</v>
      </c>
    </row>
    <row r="383" spans="2:65" s="13" customFormat="1" ht="11.25">
      <c r="B383" s="175"/>
      <c r="D383" s="149" t="s">
        <v>1207</v>
      </c>
      <c r="E383" s="176" t="s">
        <v>1</v>
      </c>
      <c r="F383" s="177" t="s">
        <v>1272</v>
      </c>
      <c r="H383" s="176" t="s">
        <v>1</v>
      </c>
      <c r="I383" s="178"/>
      <c r="L383" s="175"/>
      <c r="M383" s="179"/>
      <c r="T383" s="180"/>
      <c r="AT383" s="176" t="s">
        <v>1207</v>
      </c>
      <c r="AU383" s="176" t="s">
        <v>85</v>
      </c>
      <c r="AV383" s="13" t="s">
        <v>83</v>
      </c>
      <c r="AW383" s="13" t="s">
        <v>33</v>
      </c>
      <c r="AX383" s="13" t="s">
        <v>76</v>
      </c>
      <c r="AY383" s="176" t="s">
        <v>181</v>
      </c>
    </row>
    <row r="384" spans="2:65" s="12" customFormat="1" ht="11.25">
      <c r="B384" s="168"/>
      <c r="D384" s="149" t="s">
        <v>1207</v>
      </c>
      <c r="E384" s="169" t="s">
        <v>1</v>
      </c>
      <c r="F384" s="170" t="s">
        <v>1457</v>
      </c>
      <c r="H384" s="171">
        <v>50.627000000000002</v>
      </c>
      <c r="I384" s="172"/>
      <c r="L384" s="168"/>
      <c r="M384" s="173"/>
      <c r="T384" s="174"/>
      <c r="AT384" s="169" t="s">
        <v>1207</v>
      </c>
      <c r="AU384" s="169" t="s">
        <v>85</v>
      </c>
      <c r="AV384" s="12" t="s">
        <v>85</v>
      </c>
      <c r="AW384" s="12" t="s">
        <v>33</v>
      </c>
      <c r="AX384" s="12" t="s">
        <v>76</v>
      </c>
      <c r="AY384" s="169" t="s">
        <v>181</v>
      </c>
    </row>
    <row r="385" spans="2:65" s="12" customFormat="1" ht="11.25">
      <c r="B385" s="168"/>
      <c r="D385" s="149" t="s">
        <v>1207</v>
      </c>
      <c r="E385" s="169" t="s">
        <v>1</v>
      </c>
      <c r="F385" s="170" t="s">
        <v>1458</v>
      </c>
      <c r="H385" s="171">
        <v>56.531999999999996</v>
      </c>
      <c r="I385" s="172"/>
      <c r="L385" s="168"/>
      <c r="M385" s="173"/>
      <c r="T385" s="174"/>
      <c r="AT385" s="169" t="s">
        <v>1207</v>
      </c>
      <c r="AU385" s="169" t="s">
        <v>85</v>
      </c>
      <c r="AV385" s="12" t="s">
        <v>85</v>
      </c>
      <c r="AW385" s="12" t="s">
        <v>33</v>
      </c>
      <c r="AX385" s="12" t="s">
        <v>76</v>
      </c>
      <c r="AY385" s="169" t="s">
        <v>181</v>
      </c>
    </row>
    <row r="386" spans="2:65" s="12" customFormat="1" ht="11.25">
      <c r="B386" s="168"/>
      <c r="D386" s="149" t="s">
        <v>1207</v>
      </c>
      <c r="E386" s="169" t="s">
        <v>1</v>
      </c>
      <c r="F386" s="170" t="s">
        <v>1459</v>
      </c>
      <c r="H386" s="171">
        <v>17.2</v>
      </c>
      <c r="I386" s="172"/>
      <c r="L386" s="168"/>
      <c r="M386" s="173"/>
      <c r="T386" s="174"/>
      <c r="AT386" s="169" t="s">
        <v>1207</v>
      </c>
      <c r="AU386" s="169" t="s">
        <v>85</v>
      </c>
      <c r="AV386" s="12" t="s">
        <v>85</v>
      </c>
      <c r="AW386" s="12" t="s">
        <v>33</v>
      </c>
      <c r="AX386" s="12" t="s">
        <v>76</v>
      </c>
      <c r="AY386" s="169" t="s">
        <v>181</v>
      </c>
    </row>
    <row r="387" spans="2:65" s="12" customFormat="1" ht="11.25">
      <c r="B387" s="168"/>
      <c r="D387" s="149" t="s">
        <v>1207</v>
      </c>
      <c r="E387" s="169" t="s">
        <v>1</v>
      </c>
      <c r="F387" s="170" t="s">
        <v>1460</v>
      </c>
      <c r="H387" s="171">
        <v>17.2</v>
      </c>
      <c r="I387" s="172"/>
      <c r="L387" s="168"/>
      <c r="M387" s="173"/>
      <c r="T387" s="174"/>
      <c r="AT387" s="169" t="s">
        <v>1207</v>
      </c>
      <c r="AU387" s="169" t="s">
        <v>85</v>
      </c>
      <c r="AV387" s="12" t="s">
        <v>85</v>
      </c>
      <c r="AW387" s="12" t="s">
        <v>33</v>
      </c>
      <c r="AX387" s="12" t="s">
        <v>76</v>
      </c>
      <c r="AY387" s="169" t="s">
        <v>181</v>
      </c>
    </row>
    <row r="388" spans="2:65" s="14" customFormat="1" ht="11.25">
      <c r="B388" s="181"/>
      <c r="D388" s="149" t="s">
        <v>1207</v>
      </c>
      <c r="E388" s="182" t="s">
        <v>1</v>
      </c>
      <c r="F388" s="183" t="s">
        <v>1221</v>
      </c>
      <c r="H388" s="184">
        <v>141.559</v>
      </c>
      <c r="I388" s="185"/>
      <c r="L388" s="181"/>
      <c r="M388" s="186"/>
      <c r="T388" s="187"/>
      <c r="AT388" s="182" t="s">
        <v>1207</v>
      </c>
      <c r="AU388" s="182" t="s">
        <v>85</v>
      </c>
      <c r="AV388" s="14" t="s">
        <v>200</v>
      </c>
      <c r="AW388" s="14" t="s">
        <v>33</v>
      </c>
      <c r="AX388" s="14" t="s">
        <v>83</v>
      </c>
      <c r="AY388" s="182" t="s">
        <v>181</v>
      </c>
    </row>
    <row r="389" spans="2:65" s="1" customFormat="1" ht="24.2" customHeight="1">
      <c r="B389" s="134"/>
      <c r="C389" s="153" t="s">
        <v>416</v>
      </c>
      <c r="D389" s="153" t="s">
        <v>191</v>
      </c>
      <c r="E389" s="154" t="s">
        <v>1461</v>
      </c>
      <c r="F389" s="155" t="s">
        <v>1462</v>
      </c>
      <c r="G389" s="156" t="s">
        <v>217</v>
      </c>
      <c r="H389" s="157">
        <v>70</v>
      </c>
      <c r="I389" s="158"/>
      <c r="J389" s="159">
        <f>ROUND(I389*H389,2)</f>
        <v>0</v>
      </c>
      <c r="K389" s="155" t="s">
        <v>1</v>
      </c>
      <c r="L389" s="32"/>
      <c r="M389" s="160" t="s">
        <v>1</v>
      </c>
      <c r="N389" s="161" t="s">
        <v>41</v>
      </c>
      <c r="P389" s="145">
        <f>O389*H389</f>
        <v>0</v>
      </c>
      <c r="Q389" s="145">
        <v>1.5E-3</v>
      </c>
      <c r="R389" s="145">
        <f>Q389*H389</f>
        <v>0.105</v>
      </c>
      <c r="S389" s="145">
        <v>0</v>
      </c>
      <c r="T389" s="146">
        <f>S389*H389</f>
        <v>0</v>
      </c>
      <c r="AR389" s="147" t="s">
        <v>200</v>
      </c>
      <c r="AT389" s="147" t="s">
        <v>191</v>
      </c>
      <c r="AU389" s="147" t="s">
        <v>85</v>
      </c>
      <c r="AY389" s="17" t="s">
        <v>181</v>
      </c>
      <c r="BE389" s="148">
        <f>IF(N389="základní",J389,0)</f>
        <v>0</v>
      </c>
      <c r="BF389" s="148">
        <f>IF(N389="snížená",J389,0)</f>
        <v>0</v>
      </c>
      <c r="BG389" s="148">
        <f>IF(N389="zákl. přenesená",J389,0)</f>
        <v>0</v>
      </c>
      <c r="BH389" s="148">
        <f>IF(N389="sníž. přenesená",J389,0)</f>
        <v>0</v>
      </c>
      <c r="BI389" s="148">
        <f>IF(N389="nulová",J389,0)</f>
        <v>0</v>
      </c>
      <c r="BJ389" s="17" t="s">
        <v>83</v>
      </c>
      <c r="BK389" s="148">
        <f>ROUND(I389*H389,2)</f>
        <v>0</v>
      </c>
      <c r="BL389" s="17" t="s">
        <v>200</v>
      </c>
      <c r="BM389" s="147" t="s">
        <v>1463</v>
      </c>
    </row>
    <row r="390" spans="2:65" s="1" customFormat="1" ht="11.25">
      <c r="B390" s="32"/>
      <c r="D390" s="149" t="s">
        <v>190</v>
      </c>
      <c r="F390" s="150" t="s">
        <v>1462</v>
      </c>
      <c r="I390" s="151"/>
      <c r="L390" s="32"/>
      <c r="M390" s="152"/>
      <c r="T390" s="56"/>
      <c r="AT390" s="17" t="s">
        <v>190</v>
      </c>
      <c r="AU390" s="17" t="s">
        <v>85</v>
      </c>
    </row>
    <row r="391" spans="2:65" s="12" customFormat="1" ht="11.25">
      <c r="B391" s="168"/>
      <c r="D391" s="149" t="s">
        <v>1207</v>
      </c>
      <c r="E391" s="169" t="s">
        <v>1</v>
      </c>
      <c r="F391" s="170" t="s">
        <v>1464</v>
      </c>
      <c r="H391" s="171">
        <v>70</v>
      </c>
      <c r="I391" s="172"/>
      <c r="L391" s="168"/>
      <c r="M391" s="173"/>
      <c r="T391" s="174"/>
      <c r="AT391" s="169" t="s">
        <v>1207</v>
      </c>
      <c r="AU391" s="169" t="s">
        <v>85</v>
      </c>
      <c r="AV391" s="12" t="s">
        <v>85</v>
      </c>
      <c r="AW391" s="12" t="s">
        <v>33</v>
      </c>
      <c r="AX391" s="12" t="s">
        <v>83</v>
      </c>
      <c r="AY391" s="169" t="s">
        <v>181</v>
      </c>
    </row>
    <row r="392" spans="2:65" s="1" customFormat="1" ht="24.2" customHeight="1">
      <c r="B392" s="134"/>
      <c r="C392" s="153" t="s">
        <v>421</v>
      </c>
      <c r="D392" s="153" t="s">
        <v>191</v>
      </c>
      <c r="E392" s="154" t="s">
        <v>1465</v>
      </c>
      <c r="F392" s="155" t="s">
        <v>1466</v>
      </c>
      <c r="G392" s="156" t="s">
        <v>734</v>
      </c>
      <c r="H392" s="157">
        <v>7.8</v>
      </c>
      <c r="I392" s="158"/>
      <c r="J392" s="159">
        <f>ROUND(I392*H392,2)</f>
        <v>0</v>
      </c>
      <c r="K392" s="155" t="s">
        <v>1</v>
      </c>
      <c r="L392" s="32"/>
      <c r="M392" s="160" t="s">
        <v>1</v>
      </c>
      <c r="N392" s="161" t="s">
        <v>41</v>
      </c>
      <c r="P392" s="145">
        <f>O392*H392</f>
        <v>0</v>
      </c>
      <c r="Q392" s="145">
        <v>2.2000000000000001E-4</v>
      </c>
      <c r="R392" s="145">
        <f>Q392*H392</f>
        <v>1.7160000000000001E-3</v>
      </c>
      <c r="S392" s="145">
        <v>0</v>
      </c>
      <c r="T392" s="146">
        <f>S392*H392</f>
        <v>0</v>
      </c>
      <c r="AR392" s="147" t="s">
        <v>200</v>
      </c>
      <c r="AT392" s="147" t="s">
        <v>191</v>
      </c>
      <c r="AU392" s="147" t="s">
        <v>85</v>
      </c>
      <c r="AY392" s="17" t="s">
        <v>181</v>
      </c>
      <c r="BE392" s="148">
        <f>IF(N392="základní",J392,0)</f>
        <v>0</v>
      </c>
      <c r="BF392" s="148">
        <f>IF(N392="snížená",J392,0)</f>
        <v>0</v>
      </c>
      <c r="BG392" s="148">
        <f>IF(N392="zákl. přenesená",J392,0)</f>
        <v>0</v>
      </c>
      <c r="BH392" s="148">
        <f>IF(N392="sníž. přenesená",J392,0)</f>
        <v>0</v>
      </c>
      <c r="BI392" s="148">
        <f>IF(N392="nulová",J392,0)</f>
        <v>0</v>
      </c>
      <c r="BJ392" s="17" t="s">
        <v>83</v>
      </c>
      <c r="BK392" s="148">
        <f>ROUND(I392*H392,2)</f>
        <v>0</v>
      </c>
      <c r="BL392" s="17" t="s">
        <v>200</v>
      </c>
      <c r="BM392" s="147" t="s">
        <v>1467</v>
      </c>
    </row>
    <row r="393" spans="2:65" s="1" customFormat="1" ht="19.5">
      <c r="B393" s="32"/>
      <c r="D393" s="149" t="s">
        <v>190</v>
      </c>
      <c r="F393" s="150" t="s">
        <v>1466</v>
      </c>
      <c r="I393" s="151"/>
      <c r="L393" s="32"/>
      <c r="M393" s="152"/>
      <c r="T393" s="56"/>
      <c r="AT393" s="17" t="s">
        <v>190</v>
      </c>
      <c r="AU393" s="17" t="s">
        <v>85</v>
      </c>
    </row>
    <row r="394" spans="2:65" s="12" customFormat="1" ht="11.25">
      <c r="B394" s="168"/>
      <c r="D394" s="149" t="s">
        <v>1207</v>
      </c>
      <c r="E394" s="169" t="s">
        <v>1</v>
      </c>
      <c r="F394" s="170" t="s">
        <v>1468</v>
      </c>
      <c r="H394" s="171">
        <v>7.8</v>
      </c>
      <c r="I394" s="172"/>
      <c r="L394" s="168"/>
      <c r="M394" s="173"/>
      <c r="T394" s="174"/>
      <c r="AT394" s="169" t="s">
        <v>1207</v>
      </c>
      <c r="AU394" s="169" t="s">
        <v>85</v>
      </c>
      <c r="AV394" s="12" t="s">
        <v>85</v>
      </c>
      <c r="AW394" s="12" t="s">
        <v>33</v>
      </c>
      <c r="AX394" s="12" t="s">
        <v>83</v>
      </c>
      <c r="AY394" s="169" t="s">
        <v>181</v>
      </c>
    </row>
    <row r="395" spans="2:65" s="1" customFormat="1" ht="37.9" customHeight="1">
      <c r="B395" s="134"/>
      <c r="C395" s="153" t="s">
        <v>426</v>
      </c>
      <c r="D395" s="153" t="s">
        <v>191</v>
      </c>
      <c r="E395" s="154" t="s">
        <v>1469</v>
      </c>
      <c r="F395" s="155" t="s">
        <v>1470</v>
      </c>
      <c r="G395" s="156" t="s">
        <v>734</v>
      </c>
      <c r="H395" s="157">
        <v>7.8</v>
      </c>
      <c r="I395" s="158"/>
      <c r="J395" s="159">
        <f>ROUND(I395*H395,2)</f>
        <v>0</v>
      </c>
      <c r="K395" s="155" t="s">
        <v>1</v>
      </c>
      <c r="L395" s="32"/>
      <c r="M395" s="160" t="s">
        <v>1</v>
      </c>
      <c r="N395" s="161" t="s">
        <v>41</v>
      </c>
      <c r="P395" s="145">
        <f>O395*H395</f>
        <v>0</v>
      </c>
      <c r="Q395" s="145">
        <v>8.3499999999999998E-3</v>
      </c>
      <c r="R395" s="145">
        <f>Q395*H395</f>
        <v>6.5129999999999993E-2</v>
      </c>
      <c r="S395" s="145">
        <v>0</v>
      </c>
      <c r="T395" s="146">
        <f>S395*H395</f>
        <v>0</v>
      </c>
      <c r="AR395" s="147" t="s">
        <v>200</v>
      </c>
      <c r="AT395" s="147" t="s">
        <v>191</v>
      </c>
      <c r="AU395" s="147" t="s">
        <v>85</v>
      </c>
      <c r="AY395" s="17" t="s">
        <v>181</v>
      </c>
      <c r="BE395" s="148">
        <f>IF(N395="základní",J395,0)</f>
        <v>0</v>
      </c>
      <c r="BF395" s="148">
        <f>IF(N395="snížená",J395,0)</f>
        <v>0</v>
      </c>
      <c r="BG395" s="148">
        <f>IF(N395="zákl. přenesená",J395,0)</f>
        <v>0</v>
      </c>
      <c r="BH395" s="148">
        <f>IF(N395="sníž. přenesená",J395,0)</f>
        <v>0</v>
      </c>
      <c r="BI395" s="148">
        <f>IF(N395="nulová",J395,0)</f>
        <v>0</v>
      </c>
      <c r="BJ395" s="17" t="s">
        <v>83</v>
      </c>
      <c r="BK395" s="148">
        <f>ROUND(I395*H395,2)</f>
        <v>0</v>
      </c>
      <c r="BL395" s="17" t="s">
        <v>200</v>
      </c>
      <c r="BM395" s="147" t="s">
        <v>1471</v>
      </c>
    </row>
    <row r="396" spans="2:65" s="1" customFormat="1" ht="19.5">
      <c r="B396" s="32"/>
      <c r="D396" s="149" t="s">
        <v>190</v>
      </c>
      <c r="F396" s="150" t="s">
        <v>1470</v>
      </c>
      <c r="I396" s="151"/>
      <c r="L396" s="32"/>
      <c r="M396" s="152"/>
      <c r="T396" s="56"/>
      <c r="AT396" s="17" t="s">
        <v>190</v>
      </c>
      <c r="AU396" s="17" t="s">
        <v>85</v>
      </c>
    </row>
    <row r="397" spans="2:65" s="12" customFormat="1" ht="11.25">
      <c r="B397" s="168"/>
      <c r="D397" s="149" t="s">
        <v>1207</v>
      </c>
      <c r="E397" s="169" t="s">
        <v>1</v>
      </c>
      <c r="F397" s="170" t="s">
        <v>1468</v>
      </c>
      <c r="H397" s="171">
        <v>7.8</v>
      </c>
      <c r="I397" s="172"/>
      <c r="L397" s="168"/>
      <c r="M397" s="173"/>
      <c r="T397" s="174"/>
      <c r="AT397" s="169" t="s">
        <v>1207</v>
      </c>
      <c r="AU397" s="169" t="s">
        <v>85</v>
      </c>
      <c r="AV397" s="12" t="s">
        <v>85</v>
      </c>
      <c r="AW397" s="12" t="s">
        <v>33</v>
      </c>
      <c r="AX397" s="12" t="s">
        <v>83</v>
      </c>
      <c r="AY397" s="169" t="s">
        <v>181</v>
      </c>
    </row>
    <row r="398" spans="2:65" s="1" customFormat="1" ht="24.2" customHeight="1">
      <c r="B398" s="134"/>
      <c r="C398" s="153" t="s">
        <v>431</v>
      </c>
      <c r="D398" s="153" t="s">
        <v>191</v>
      </c>
      <c r="E398" s="154" t="s">
        <v>1472</v>
      </c>
      <c r="F398" s="155" t="s">
        <v>1473</v>
      </c>
      <c r="G398" s="156" t="s">
        <v>734</v>
      </c>
      <c r="H398" s="157">
        <v>7.8</v>
      </c>
      <c r="I398" s="158"/>
      <c r="J398" s="159">
        <f>ROUND(I398*H398,2)</f>
        <v>0</v>
      </c>
      <c r="K398" s="155" t="s">
        <v>1</v>
      </c>
      <c r="L398" s="32"/>
      <c r="M398" s="160" t="s">
        <v>1</v>
      </c>
      <c r="N398" s="161" t="s">
        <v>41</v>
      </c>
      <c r="P398" s="145">
        <f>O398*H398</f>
        <v>0</v>
      </c>
      <c r="Q398" s="145">
        <v>2.7499999999999998E-3</v>
      </c>
      <c r="R398" s="145">
        <f>Q398*H398</f>
        <v>2.1449999999999997E-2</v>
      </c>
      <c r="S398" s="145">
        <v>0</v>
      </c>
      <c r="T398" s="146">
        <f>S398*H398</f>
        <v>0</v>
      </c>
      <c r="AR398" s="147" t="s">
        <v>200</v>
      </c>
      <c r="AT398" s="147" t="s">
        <v>191</v>
      </c>
      <c r="AU398" s="147" t="s">
        <v>85</v>
      </c>
      <c r="AY398" s="17" t="s">
        <v>181</v>
      </c>
      <c r="BE398" s="148">
        <f>IF(N398="základní",J398,0)</f>
        <v>0</v>
      </c>
      <c r="BF398" s="148">
        <f>IF(N398="snížená",J398,0)</f>
        <v>0</v>
      </c>
      <c r="BG398" s="148">
        <f>IF(N398="zákl. přenesená",J398,0)</f>
        <v>0</v>
      </c>
      <c r="BH398" s="148">
        <f>IF(N398="sníž. přenesená",J398,0)</f>
        <v>0</v>
      </c>
      <c r="BI398" s="148">
        <f>IF(N398="nulová",J398,0)</f>
        <v>0</v>
      </c>
      <c r="BJ398" s="17" t="s">
        <v>83</v>
      </c>
      <c r="BK398" s="148">
        <f>ROUND(I398*H398,2)</f>
        <v>0</v>
      </c>
      <c r="BL398" s="17" t="s">
        <v>200</v>
      </c>
      <c r="BM398" s="147" t="s">
        <v>1474</v>
      </c>
    </row>
    <row r="399" spans="2:65" s="1" customFormat="1" ht="19.5">
      <c r="B399" s="32"/>
      <c r="D399" s="149" t="s">
        <v>190</v>
      </c>
      <c r="F399" s="150" t="s">
        <v>1473</v>
      </c>
      <c r="I399" s="151"/>
      <c r="L399" s="32"/>
      <c r="M399" s="152"/>
      <c r="T399" s="56"/>
      <c r="AT399" s="17" t="s">
        <v>190</v>
      </c>
      <c r="AU399" s="17" t="s">
        <v>85</v>
      </c>
    </row>
    <row r="400" spans="2:65" s="1" customFormat="1" ht="33" customHeight="1">
      <c r="B400" s="134"/>
      <c r="C400" s="153" t="s">
        <v>436</v>
      </c>
      <c r="D400" s="153" t="s">
        <v>191</v>
      </c>
      <c r="E400" s="154" t="s">
        <v>1475</v>
      </c>
      <c r="F400" s="155" t="s">
        <v>1476</v>
      </c>
      <c r="G400" s="156" t="s">
        <v>1211</v>
      </c>
      <c r="H400" s="157">
        <v>0.3</v>
      </c>
      <c r="I400" s="158"/>
      <c r="J400" s="159">
        <f>ROUND(I400*H400,2)</f>
        <v>0</v>
      </c>
      <c r="K400" s="155" t="s">
        <v>1</v>
      </c>
      <c r="L400" s="32"/>
      <c r="M400" s="160" t="s">
        <v>1</v>
      </c>
      <c r="N400" s="161" t="s">
        <v>41</v>
      </c>
      <c r="P400" s="145">
        <f>O400*H400</f>
        <v>0</v>
      </c>
      <c r="Q400" s="145">
        <v>2.3010199999999998</v>
      </c>
      <c r="R400" s="145">
        <f>Q400*H400</f>
        <v>0.69030599999999998</v>
      </c>
      <c r="S400" s="145">
        <v>0</v>
      </c>
      <c r="T400" s="146">
        <f>S400*H400</f>
        <v>0</v>
      </c>
      <c r="AR400" s="147" t="s">
        <v>200</v>
      </c>
      <c r="AT400" s="147" t="s">
        <v>191</v>
      </c>
      <c r="AU400" s="147" t="s">
        <v>85</v>
      </c>
      <c r="AY400" s="17" t="s">
        <v>181</v>
      </c>
      <c r="BE400" s="148">
        <f>IF(N400="základní",J400,0)</f>
        <v>0</v>
      </c>
      <c r="BF400" s="148">
        <f>IF(N400="snížená",J400,0)</f>
        <v>0</v>
      </c>
      <c r="BG400" s="148">
        <f>IF(N400="zákl. přenesená",J400,0)</f>
        <v>0</v>
      </c>
      <c r="BH400" s="148">
        <f>IF(N400="sníž. přenesená",J400,0)</f>
        <v>0</v>
      </c>
      <c r="BI400" s="148">
        <f>IF(N400="nulová",J400,0)</f>
        <v>0</v>
      </c>
      <c r="BJ400" s="17" t="s">
        <v>83</v>
      </c>
      <c r="BK400" s="148">
        <f>ROUND(I400*H400,2)</f>
        <v>0</v>
      </c>
      <c r="BL400" s="17" t="s">
        <v>200</v>
      </c>
      <c r="BM400" s="147" t="s">
        <v>1477</v>
      </c>
    </row>
    <row r="401" spans="2:65" s="1" customFormat="1" ht="19.5">
      <c r="B401" s="32"/>
      <c r="D401" s="149" t="s">
        <v>190</v>
      </c>
      <c r="F401" s="150" t="s">
        <v>1476</v>
      </c>
      <c r="I401" s="151"/>
      <c r="L401" s="32"/>
      <c r="M401" s="152"/>
      <c r="T401" s="56"/>
      <c r="AT401" s="17" t="s">
        <v>190</v>
      </c>
      <c r="AU401" s="17" t="s">
        <v>85</v>
      </c>
    </row>
    <row r="402" spans="2:65" s="12" customFormat="1" ht="11.25">
      <c r="B402" s="168"/>
      <c r="D402" s="149" t="s">
        <v>1207</v>
      </c>
      <c r="E402" s="169" t="s">
        <v>1</v>
      </c>
      <c r="F402" s="170" t="s">
        <v>1478</v>
      </c>
      <c r="H402" s="171">
        <v>0.3</v>
      </c>
      <c r="I402" s="172"/>
      <c r="L402" s="168"/>
      <c r="M402" s="173"/>
      <c r="T402" s="174"/>
      <c r="AT402" s="169" t="s">
        <v>1207</v>
      </c>
      <c r="AU402" s="169" t="s">
        <v>85</v>
      </c>
      <c r="AV402" s="12" t="s">
        <v>85</v>
      </c>
      <c r="AW402" s="12" t="s">
        <v>33</v>
      </c>
      <c r="AX402" s="12" t="s">
        <v>83</v>
      </c>
      <c r="AY402" s="169" t="s">
        <v>181</v>
      </c>
    </row>
    <row r="403" spans="2:65" s="1" customFormat="1" ht="33" customHeight="1">
      <c r="B403" s="134"/>
      <c r="C403" s="153" t="s">
        <v>441</v>
      </c>
      <c r="D403" s="153" t="s">
        <v>191</v>
      </c>
      <c r="E403" s="154" t="s">
        <v>1479</v>
      </c>
      <c r="F403" s="155" t="s">
        <v>1480</v>
      </c>
      <c r="G403" s="156" t="s">
        <v>1211</v>
      </c>
      <c r="H403" s="157">
        <v>5.5</v>
      </c>
      <c r="I403" s="158"/>
      <c r="J403" s="159">
        <f>ROUND(I403*H403,2)</f>
        <v>0</v>
      </c>
      <c r="K403" s="155" t="s">
        <v>1</v>
      </c>
      <c r="L403" s="32"/>
      <c r="M403" s="160" t="s">
        <v>1</v>
      </c>
      <c r="N403" s="161" t="s">
        <v>41</v>
      </c>
      <c r="P403" s="145">
        <f>O403*H403</f>
        <v>0</v>
      </c>
      <c r="Q403" s="145">
        <v>2.3010199999999998</v>
      </c>
      <c r="R403" s="145">
        <f>Q403*H403</f>
        <v>12.655609999999999</v>
      </c>
      <c r="S403" s="145">
        <v>0</v>
      </c>
      <c r="T403" s="146">
        <f>S403*H403</f>
        <v>0</v>
      </c>
      <c r="AR403" s="147" t="s">
        <v>200</v>
      </c>
      <c r="AT403" s="147" t="s">
        <v>191</v>
      </c>
      <c r="AU403" s="147" t="s">
        <v>85</v>
      </c>
      <c r="AY403" s="17" t="s">
        <v>181</v>
      </c>
      <c r="BE403" s="148">
        <f>IF(N403="základní",J403,0)</f>
        <v>0</v>
      </c>
      <c r="BF403" s="148">
        <f>IF(N403="snížená",J403,0)</f>
        <v>0</v>
      </c>
      <c r="BG403" s="148">
        <f>IF(N403="zákl. přenesená",J403,0)</f>
        <v>0</v>
      </c>
      <c r="BH403" s="148">
        <f>IF(N403="sníž. přenesená",J403,0)</f>
        <v>0</v>
      </c>
      <c r="BI403" s="148">
        <f>IF(N403="nulová",J403,0)</f>
        <v>0</v>
      </c>
      <c r="BJ403" s="17" t="s">
        <v>83</v>
      </c>
      <c r="BK403" s="148">
        <f>ROUND(I403*H403,2)</f>
        <v>0</v>
      </c>
      <c r="BL403" s="17" t="s">
        <v>200</v>
      </c>
      <c r="BM403" s="147" t="s">
        <v>1481</v>
      </c>
    </row>
    <row r="404" spans="2:65" s="1" customFormat="1" ht="19.5">
      <c r="B404" s="32"/>
      <c r="D404" s="149" t="s">
        <v>190</v>
      </c>
      <c r="F404" s="150" t="s">
        <v>1480</v>
      </c>
      <c r="I404" s="151"/>
      <c r="L404" s="32"/>
      <c r="M404" s="152"/>
      <c r="T404" s="56"/>
      <c r="AT404" s="17" t="s">
        <v>190</v>
      </c>
      <c r="AU404" s="17" t="s">
        <v>85</v>
      </c>
    </row>
    <row r="405" spans="2:65" s="12" customFormat="1" ht="11.25">
      <c r="B405" s="168"/>
      <c r="D405" s="149" t="s">
        <v>1207</v>
      </c>
      <c r="E405" s="169" t="s">
        <v>1</v>
      </c>
      <c r="F405" s="170" t="s">
        <v>1482</v>
      </c>
      <c r="H405" s="171">
        <v>5.5</v>
      </c>
      <c r="I405" s="172"/>
      <c r="L405" s="168"/>
      <c r="M405" s="173"/>
      <c r="T405" s="174"/>
      <c r="AT405" s="169" t="s">
        <v>1207</v>
      </c>
      <c r="AU405" s="169" t="s">
        <v>85</v>
      </c>
      <c r="AV405" s="12" t="s">
        <v>85</v>
      </c>
      <c r="AW405" s="12" t="s">
        <v>33</v>
      </c>
      <c r="AX405" s="12" t="s">
        <v>83</v>
      </c>
      <c r="AY405" s="169" t="s">
        <v>181</v>
      </c>
    </row>
    <row r="406" spans="2:65" s="1" customFormat="1" ht="33" customHeight="1">
      <c r="B406" s="134"/>
      <c r="C406" s="153" t="s">
        <v>445</v>
      </c>
      <c r="D406" s="153" t="s">
        <v>191</v>
      </c>
      <c r="E406" s="154" t="s">
        <v>1483</v>
      </c>
      <c r="F406" s="155" t="s">
        <v>1484</v>
      </c>
      <c r="G406" s="156" t="s">
        <v>1211</v>
      </c>
      <c r="H406" s="157">
        <v>5.5</v>
      </c>
      <c r="I406" s="158"/>
      <c r="J406" s="159">
        <f>ROUND(I406*H406,2)</f>
        <v>0</v>
      </c>
      <c r="K406" s="155" t="s">
        <v>1</v>
      </c>
      <c r="L406" s="32"/>
      <c r="M406" s="160" t="s">
        <v>1</v>
      </c>
      <c r="N406" s="161" t="s">
        <v>41</v>
      </c>
      <c r="P406" s="145">
        <f>O406*H406</f>
        <v>0</v>
      </c>
      <c r="Q406" s="145">
        <v>0</v>
      </c>
      <c r="R406" s="145">
        <f>Q406*H406</f>
        <v>0</v>
      </c>
      <c r="S406" s="145">
        <v>0</v>
      </c>
      <c r="T406" s="146">
        <f>S406*H406</f>
        <v>0</v>
      </c>
      <c r="AR406" s="147" t="s">
        <v>200</v>
      </c>
      <c r="AT406" s="147" t="s">
        <v>191</v>
      </c>
      <c r="AU406" s="147" t="s">
        <v>85</v>
      </c>
      <c r="AY406" s="17" t="s">
        <v>181</v>
      </c>
      <c r="BE406" s="148">
        <f>IF(N406="základní",J406,0)</f>
        <v>0</v>
      </c>
      <c r="BF406" s="148">
        <f>IF(N406="snížená",J406,0)</f>
        <v>0</v>
      </c>
      <c r="BG406" s="148">
        <f>IF(N406="zákl. přenesená",J406,0)</f>
        <v>0</v>
      </c>
      <c r="BH406" s="148">
        <f>IF(N406="sníž. přenesená",J406,0)</f>
        <v>0</v>
      </c>
      <c r="BI406" s="148">
        <f>IF(N406="nulová",J406,0)</f>
        <v>0</v>
      </c>
      <c r="BJ406" s="17" t="s">
        <v>83</v>
      </c>
      <c r="BK406" s="148">
        <f>ROUND(I406*H406,2)</f>
        <v>0</v>
      </c>
      <c r="BL406" s="17" t="s">
        <v>200</v>
      </c>
      <c r="BM406" s="147" t="s">
        <v>1485</v>
      </c>
    </row>
    <row r="407" spans="2:65" s="1" customFormat="1" ht="19.5">
      <c r="B407" s="32"/>
      <c r="D407" s="149" t="s">
        <v>190</v>
      </c>
      <c r="F407" s="150" t="s">
        <v>1484</v>
      </c>
      <c r="I407" s="151"/>
      <c r="L407" s="32"/>
      <c r="M407" s="152"/>
      <c r="T407" s="56"/>
      <c r="AT407" s="17" t="s">
        <v>190</v>
      </c>
      <c r="AU407" s="17" t="s">
        <v>85</v>
      </c>
    </row>
    <row r="408" spans="2:65" s="1" customFormat="1" ht="16.5" customHeight="1">
      <c r="B408" s="134"/>
      <c r="C408" s="153" t="s">
        <v>450</v>
      </c>
      <c r="D408" s="153" t="s">
        <v>191</v>
      </c>
      <c r="E408" s="154" t="s">
        <v>1486</v>
      </c>
      <c r="F408" s="155" t="s">
        <v>1487</v>
      </c>
      <c r="G408" s="156" t="s">
        <v>868</v>
      </c>
      <c r="H408" s="157">
        <v>0.109</v>
      </c>
      <c r="I408" s="158"/>
      <c r="J408" s="159">
        <f>ROUND(I408*H408,2)</f>
        <v>0</v>
      </c>
      <c r="K408" s="155" t="s">
        <v>1</v>
      </c>
      <c r="L408" s="32"/>
      <c r="M408" s="160" t="s">
        <v>1</v>
      </c>
      <c r="N408" s="161" t="s">
        <v>41</v>
      </c>
      <c r="P408" s="145">
        <f>O408*H408</f>
        <v>0</v>
      </c>
      <c r="Q408" s="145">
        <v>1.06277</v>
      </c>
      <c r="R408" s="145">
        <f>Q408*H408</f>
        <v>0.11584193</v>
      </c>
      <c r="S408" s="145">
        <v>0</v>
      </c>
      <c r="T408" s="146">
        <f>S408*H408</f>
        <v>0</v>
      </c>
      <c r="AR408" s="147" t="s">
        <v>200</v>
      </c>
      <c r="AT408" s="147" t="s">
        <v>191</v>
      </c>
      <c r="AU408" s="147" t="s">
        <v>85</v>
      </c>
      <c r="AY408" s="17" t="s">
        <v>181</v>
      </c>
      <c r="BE408" s="148">
        <f>IF(N408="základní",J408,0)</f>
        <v>0</v>
      </c>
      <c r="BF408" s="148">
        <f>IF(N408="snížená",J408,0)</f>
        <v>0</v>
      </c>
      <c r="BG408" s="148">
        <f>IF(N408="zákl. přenesená",J408,0)</f>
        <v>0</v>
      </c>
      <c r="BH408" s="148">
        <f>IF(N408="sníž. přenesená",J408,0)</f>
        <v>0</v>
      </c>
      <c r="BI408" s="148">
        <f>IF(N408="nulová",J408,0)</f>
        <v>0</v>
      </c>
      <c r="BJ408" s="17" t="s">
        <v>83</v>
      </c>
      <c r="BK408" s="148">
        <f>ROUND(I408*H408,2)</f>
        <v>0</v>
      </c>
      <c r="BL408" s="17" t="s">
        <v>200</v>
      </c>
      <c r="BM408" s="147" t="s">
        <v>1488</v>
      </c>
    </row>
    <row r="409" spans="2:65" s="1" customFormat="1" ht="11.25">
      <c r="B409" s="32"/>
      <c r="D409" s="149" t="s">
        <v>190</v>
      </c>
      <c r="F409" s="150" t="s">
        <v>1487</v>
      </c>
      <c r="I409" s="151"/>
      <c r="L409" s="32"/>
      <c r="M409" s="152"/>
      <c r="T409" s="56"/>
      <c r="AT409" s="17" t="s">
        <v>190</v>
      </c>
      <c r="AU409" s="17" t="s">
        <v>85</v>
      </c>
    </row>
    <row r="410" spans="2:65" s="12" customFormat="1" ht="11.25">
      <c r="B410" s="168"/>
      <c r="D410" s="149" t="s">
        <v>1207</v>
      </c>
      <c r="E410" s="169" t="s">
        <v>1</v>
      </c>
      <c r="F410" s="170" t="s">
        <v>1489</v>
      </c>
      <c r="H410" s="171">
        <v>0.109</v>
      </c>
      <c r="I410" s="172"/>
      <c r="L410" s="168"/>
      <c r="M410" s="173"/>
      <c r="T410" s="174"/>
      <c r="AT410" s="169" t="s">
        <v>1207</v>
      </c>
      <c r="AU410" s="169" t="s">
        <v>85</v>
      </c>
      <c r="AV410" s="12" t="s">
        <v>85</v>
      </c>
      <c r="AW410" s="12" t="s">
        <v>33</v>
      </c>
      <c r="AX410" s="12" t="s">
        <v>83</v>
      </c>
      <c r="AY410" s="169" t="s">
        <v>181</v>
      </c>
    </row>
    <row r="411" spans="2:65" s="1" customFormat="1" ht="24.2" customHeight="1">
      <c r="B411" s="134"/>
      <c r="C411" s="153" t="s">
        <v>454</v>
      </c>
      <c r="D411" s="153" t="s">
        <v>191</v>
      </c>
      <c r="E411" s="154" t="s">
        <v>1490</v>
      </c>
      <c r="F411" s="155" t="s">
        <v>1491</v>
      </c>
      <c r="G411" s="156" t="s">
        <v>734</v>
      </c>
      <c r="H411" s="157">
        <v>6</v>
      </c>
      <c r="I411" s="158"/>
      <c r="J411" s="159">
        <f>ROUND(I411*H411,2)</f>
        <v>0</v>
      </c>
      <c r="K411" s="155" t="s">
        <v>1</v>
      </c>
      <c r="L411" s="32"/>
      <c r="M411" s="160" t="s">
        <v>1</v>
      </c>
      <c r="N411" s="161" t="s">
        <v>41</v>
      </c>
      <c r="P411" s="145">
        <f>O411*H411</f>
        <v>0</v>
      </c>
      <c r="Q411" s="145">
        <v>6.7320000000000005E-2</v>
      </c>
      <c r="R411" s="145">
        <f>Q411*H411</f>
        <v>0.40392000000000006</v>
      </c>
      <c r="S411" s="145">
        <v>0</v>
      </c>
      <c r="T411" s="146">
        <f>S411*H411</f>
        <v>0</v>
      </c>
      <c r="AR411" s="147" t="s">
        <v>200</v>
      </c>
      <c r="AT411" s="147" t="s">
        <v>191</v>
      </c>
      <c r="AU411" s="147" t="s">
        <v>85</v>
      </c>
      <c r="AY411" s="17" t="s">
        <v>181</v>
      </c>
      <c r="BE411" s="148">
        <f>IF(N411="základní",J411,0)</f>
        <v>0</v>
      </c>
      <c r="BF411" s="148">
        <f>IF(N411="snížená",J411,0)</f>
        <v>0</v>
      </c>
      <c r="BG411" s="148">
        <f>IF(N411="zákl. přenesená",J411,0)</f>
        <v>0</v>
      </c>
      <c r="BH411" s="148">
        <f>IF(N411="sníž. přenesená",J411,0)</f>
        <v>0</v>
      </c>
      <c r="BI411" s="148">
        <f>IF(N411="nulová",J411,0)</f>
        <v>0</v>
      </c>
      <c r="BJ411" s="17" t="s">
        <v>83</v>
      </c>
      <c r="BK411" s="148">
        <f>ROUND(I411*H411,2)</f>
        <v>0</v>
      </c>
      <c r="BL411" s="17" t="s">
        <v>200</v>
      </c>
      <c r="BM411" s="147" t="s">
        <v>1492</v>
      </c>
    </row>
    <row r="412" spans="2:65" s="1" customFormat="1" ht="11.25">
      <c r="B412" s="32"/>
      <c r="D412" s="149" t="s">
        <v>190</v>
      </c>
      <c r="F412" s="150" t="s">
        <v>1491</v>
      </c>
      <c r="I412" s="151"/>
      <c r="L412" s="32"/>
      <c r="M412" s="152"/>
      <c r="T412" s="56"/>
      <c r="AT412" s="17" t="s">
        <v>190</v>
      </c>
      <c r="AU412" s="17" t="s">
        <v>85</v>
      </c>
    </row>
    <row r="413" spans="2:65" s="12" customFormat="1" ht="11.25">
      <c r="B413" s="168"/>
      <c r="D413" s="149" t="s">
        <v>1207</v>
      </c>
      <c r="E413" s="169" t="s">
        <v>1</v>
      </c>
      <c r="F413" s="170" t="s">
        <v>1493</v>
      </c>
      <c r="H413" s="171">
        <v>6</v>
      </c>
      <c r="I413" s="172"/>
      <c r="L413" s="168"/>
      <c r="M413" s="173"/>
      <c r="T413" s="174"/>
      <c r="AT413" s="169" t="s">
        <v>1207</v>
      </c>
      <c r="AU413" s="169" t="s">
        <v>85</v>
      </c>
      <c r="AV413" s="12" t="s">
        <v>85</v>
      </c>
      <c r="AW413" s="12" t="s">
        <v>33</v>
      </c>
      <c r="AX413" s="12" t="s">
        <v>83</v>
      </c>
      <c r="AY413" s="169" t="s">
        <v>181</v>
      </c>
    </row>
    <row r="414" spans="2:65" s="1" customFormat="1" ht="24.2" customHeight="1">
      <c r="B414" s="134"/>
      <c r="C414" s="153" t="s">
        <v>458</v>
      </c>
      <c r="D414" s="153" t="s">
        <v>191</v>
      </c>
      <c r="E414" s="154" t="s">
        <v>1494</v>
      </c>
      <c r="F414" s="155" t="s">
        <v>1495</v>
      </c>
      <c r="G414" s="156" t="s">
        <v>734</v>
      </c>
      <c r="H414" s="157">
        <v>30.7</v>
      </c>
      <c r="I414" s="158"/>
      <c r="J414" s="159">
        <f>ROUND(I414*H414,2)</f>
        <v>0</v>
      </c>
      <c r="K414" s="155" t="s">
        <v>1</v>
      </c>
      <c r="L414" s="32"/>
      <c r="M414" s="160" t="s">
        <v>1</v>
      </c>
      <c r="N414" s="161" t="s">
        <v>41</v>
      </c>
      <c r="P414" s="145">
        <f>O414*H414</f>
        <v>0</v>
      </c>
      <c r="Q414" s="145">
        <v>7.8539999999999999E-2</v>
      </c>
      <c r="R414" s="145">
        <f>Q414*H414</f>
        <v>2.411178</v>
      </c>
      <c r="S414" s="145">
        <v>0</v>
      </c>
      <c r="T414" s="146">
        <f>S414*H414</f>
        <v>0</v>
      </c>
      <c r="AR414" s="147" t="s">
        <v>200</v>
      </c>
      <c r="AT414" s="147" t="s">
        <v>191</v>
      </c>
      <c r="AU414" s="147" t="s">
        <v>85</v>
      </c>
      <c r="AY414" s="17" t="s">
        <v>181</v>
      </c>
      <c r="BE414" s="148">
        <f>IF(N414="základní",J414,0)</f>
        <v>0</v>
      </c>
      <c r="BF414" s="148">
        <f>IF(N414="snížená",J414,0)</f>
        <v>0</v>
      </c>
      <c r="BG414" s="148">
        <f>IF(N414="zákl. přenesená",J414,0)</f>
        <v>0</v>
      </c>
      <c r="BH414" s="148">
        <f>IF(N414="sníž. přenesená",J414,0)</f>
        <v>0</v>
      </c>
      <c r="BI414" s="148">
        <f>IF(N414="nulová",J414,0)</f>
        <v>0</v>
      </c>
      <c r="BJ414" s="17" t="s">
        <v>83</v>
      </c>
      <c r="BK414" s="148">
        <f>ROUND(I414*H414,2)</f>
        <v>0</v>
      </c>
      <c r="BL414" s="17" t="s">
        <v>200</v>
      </c>
      <c r="BM414" s="147" t="s">
        <v>1496</v>
      </c>
    </row>
    <row r="415" spans="2:65" s="1" customFormat="1" ht="11.25">
      <c r="B415" s="32"/>
      <c r="D415" s="149" t="s">
        <v>190</v>
      </c>
      <c r="F415" s="150" t="s">
        <v>1495</v>
      </c>
      <c r="I415" s="151"/>
      <c r="L415" s="32"/>
      <c r="M415" s="152"/>
      <c r="T415" s="56"/>
      <c r="AT415" s="17" t="s">
        <v>190</v>
      </c>
      <c r="AU415" s="17" t="s">
        <v>85</v>
      </c>
    </row>
    <row r="416" spans="2:65" s="13" customFormat="1" ht="11.25">
      <c r="B416" s="175"/>
      <c r="D416" s="149" t="s">
        <v>1207</v>
      </c>
      <c r="E416" s="176" t="s">
        <v>1</v>
      </c>
      <c r="F416" s="177" t="s">
        <v>1497</v>
      </c>
      <c r="H416" s="176" t="s">
        <v>1</v>
      </c>
      <c r="I416" s="178"/>
      <c r="L416" s="175"/>
      <c r="M416" s="179"/>
      <c r="T416" s="180"/>
      <c r="AT416" s="176" t="s">
        <v>1207</v>
      </c>
      <c r="AU416" s="176" t="s">
        <v>85</v>
      </c>
      <c r="AV416" s="13" t="s">
        <v>83</v>
      </c>
      <c r="AW416" s="13" t="s">
        <v>33</v>
      </c>
      <c r="AX416" s="13" t="s">
        <v>76</v>
      </c>
      <c r="AY416" s="176" t="s">
        <v>181</v>
      </c>
    </row>
    <row r="417" spans="2:65" s="12" customFormat="1" ht="11.25">
      <c r="B417" s="168"/>
      <c r="D417" s="149" t="s">
        <v>1207</v>
      </c>
      <c r="E417" s="169" t="s">
        <v>1</v>
      </c>
      <c r="F417" s="170" t="s">
        <v>1498</v>
      </c>
      <c r="H417" s="171">
        <v>24.7</v>
      </c>
      <c r="I417" s="172"/>
      <c r="L417" s="168"/>
      <c r="M417" s="173"/>
      <c r="T417" s="174"/>
      <c r="AT417" s="169" t="s">
        <v>1207</v>
      </c>
      <c r="AU417" s="169" t="s">
        <v>85</v>
      </c>
      <c r="AV417" s="12" t="s">
        <v>85</v>
      </c>
      <c r="AW417" s="12" t="s">
        <v>33</v>
      </c>
      <c r="AX417" s="12" t="s">
        <v>76</v>
      </c>
      <c r="AY417" s="169" t="s">
        <v>181</v>
      </c>
    </row>
    <row r="418" spans="2:65" s="12" customFormat="1" ht="11.25">
      <c r="B418" s="168"/>
      <c r="D418" s="149" t="s">
        <v>1207</v>
      </c>
      <c r="E418" s="169" t="s">
        <v>1</v>
      </c>
      <c r="F418" s="170" t="s">
        <v>1499</v>
      </c>
      <c r="H418" s="171">
        <v>6</v>
      </c>
      <c r="I418" s="172"/>
      <c r="L418" s="168"/>
      <c r="M418" s="173"/>
      <c r="T418" s="174"/>
      <c r="AT418" s="169" t="s">
        <v>1207</v>
      </c>
      <c r="AU418" s="169" t="s">
        <v>85</v>
      </c>
      <c r="AV418" s="12" t="s">
        <v>85</v>
      </c>
      <c r="AW418" s="12" t="s">
        <v>33</v>
      </c>
      <c r="AX418" s="12" t="s">
        <v>76</v>
      </c>
      <c r="AY418" s="169" t="s">
        <v>181</v>
      </c>
    </row>
    <row r="419" spans="2:65" s="14" customFormat="1" ht="11.25">
      <c r="B419" s="181"/>
      <c r="D419" s="149" t="s">
        <v>1207</v>
      </c>
      <c r="E419" s="182" t="s">
        <v>1</v>
      </c>
      <c r="F419" s="183" t="s">
        <v>1221</v>
      </c>
      <c r="H419" s="184">
        <v>30.7</v>
      </c>
      <c r="I419" s="185"/>
      <c r="L419" s="181"/>
      <c r="M419" s="186"/>
      <c r="T419" s="187"/>
      <c r="AT419" s="182" t="s">
        <v>1207</v>
      </c>
      <c r="AU419" s="182" t="s">
        <v>85</v>
      </c>
      <c r="AV419" s="14" t="s">
        <v>200</v>
      </c>
      <c r="AW419" s="14" t="s">
        <v>33</v>
      </c>
      <c r="AX419" s="14" t="s">
        <v>83</v>
      </c>
      <c r="AY419" s="182" t="s">
        <v>181</v>
      </c>
    </row>
    <row r="420" spans="2:65" s="1" customFormat="1" ht="24.2" customHeight="1">
      <c r="B420" s="134"/>
      <c r="C420" s="153" t="s">
        <v>463</v>
      </c>
      <c r="D420" s="153" t="s">
        <v>191</v>
      </c>
      <c r="E420" s="154" t="s">
        <v>1500</v>
      </c>
      <c r="F420" s="155" t="s">
        <v>1501</v>
      </c>
      <c r="G420" s="156" t="s">
        <v>734</v>
      </c>
      <c r="H420" s="157">
        <v>3.0179999999999998</v>
      </c>
      <c r="I420" s="158"/>
      <c r="J420" s="159">
        <f>ROUND(I420*H420,2)</f>
        <v>0</v>
      </c>
      <c r="K420" s="155" t="s">
        <v>1</v>
      </c>
      <c r="L420" s="32"/>
      <c r="M420" s="160" t="s">
        <v>1</v>
      </c>
      <c r="N420" s="161" t="s">
        <v>41</v>
      </c>
      <c r="P420" s="145">
        <f>O420*H420</f>
        <v>0</v>
      </c>
      <c r="Q420" s="145">
        <v>0.11219999999999999</v>
      </c>
      <c r="R420" s="145">
        <f>Q420*H420</f>
        <v>0.33861959999999997</v>
      </c>
      <c r="S420" s="145">
        <v>0</v>
      </c>
      <c r="T420" s="146">
        <f>S420*H420</f>
        <v>0</v>
      </c>
      <c r="AR420" s="147" t="s">
        <v>200</v>
      </c>
      <c r="AT420" s="147" t="s">
        <v>191</v>
      </c>
      <c r="AU420" s="147" t="s">
        <v>85</v>
      </c>
      <c r="AY420" s="17" t="s">
        <v>181</v>
      </c>
      <c r="BE420" s="148">
        <f>IF(N420="základní",J420,0)</f>
        <v>0</v>
      </c>
      <c r="BF420" s="148">
        <f>IF(N420="snížená",J420,0)</f>
        <v>0</v>
      </c>
      <c r="BG420" s="148">
        <f>IF(N420="zákl. přenesená",J420,0)</f>
        <v>0</v>
      </c>
      <c r="BH420" s="148">
        <f>IF(N420="sníž. přenesená",J420,0)</f>
        <v>0</v>
      </c>
      <c r="BI420" s="148">
        <f>IF(N420="nulová",J420,0)</f>
        <v>0</v>
      </c>
      <c r="BJ420" s="17" t="s">
        <v>83</v>
      </c>
      <c r="BK420" s="148">
        <f>ROUND(I420*H420,2)</f>
        <v>0</v>
      </c>
      <c r="BL420" s="17" t="s">
        <v>200</v>
      </c>
      <c r="BM420" s="147" t="s">
        <v>1502</v>
      </c>
    </row>
    <row r="421" spans="2:65" s="1" customFormat="1" ht="11.25">
      <c r="B421" s="32"/>
      <c r="D421" s="149" t="s">
        <v>190</v>
      </c>
      <c r="F421" s="150" t="s">
        <v>1501</v>
      </c>
      <c r="I421" s="151"/>
      <c r="L421" s="32"/>
      <c r="M421" s="152"/>
      <c r="T421" s="56"/>
      <c r="AT421" s="17" t="s">
        <v>190</v>
      </c>
      <c r="AU421" s="17" t="s">
        <v>85</v>
      </c>
    </row>
    <row r="422" spans="2:65" s="12" customFormat="1" ht="11.25">
      <c r="B422" s="168"/>
      <c r="D422" s="149" t="s">
        <v>1207</v>
      </c>
      <c r="E422" s="169" t="s">
        <v>1</v>
      </c>
      <c r="F422" s="170" t="s">
        <v>1503</v>
      </c>
      <c r="H422" s="171">
        <v>3.0179999999999998</v>
      </c>
      <c r="I422" s="172"/>
      <c r="L422" s="168"/>
      <c r="M422" s="173"/>
      <c r="T422" s="174"/>
      <c r="AT422" s="169" t="s">
        <v>1207</v>
      </c>
      <c r="AU422" s="169" t="s">
        <v>85</v>
      </c>
      <c r="AV422" s="12" t="s">
        <v>85</v>
      </c>
      <c r="AW422" s="12" t="s">
        <v>33</v>
      </c>
      <c r="AX422" s="12" t="s">
        <v>83</v>
      </c>
      <c r="AY422" s="169" t="s">
        <v>181</v>
      </c>
    </row>
    <row r="423" spans="2:65" s="1" customFormat="1" ht="24.2" customHeight="1">
      <c r="B423" s="134"/>
      <c r="C423" s="153" t="s">
        <v>469</v>
      </c>
      <c r="D423" s="153" t="s">
        <v>191</v>
      </c>
      <c r="E423" s="154" t="s">
        <v>1504</v>
      </c>
      <c r="F423" s="155" t="s">
        <v>1505</v>
      </c>
      <c r="G423" s="156" t="s">
        <v>734</v>
      </c>
      <c r="H423" s="157">
        <v>85</v>
      </c>
      <c r="I423" s="158"/>
      <c r="J423" s="159">
        <f>ROUND(I423*H423,2)</f>
        <v>0</v>
      </c>
      <c r="K423" s="155" t="s">
        <v>1</v>
      </c>
      <c r="L423" s="32"/>
      <c r="M423" s="160" t="s">
        <v>1</v>
      </c>
      <c r="N423" s="161" t="s">
        <v>41</v>
      </c>
      <c r="P423" s="145">
        <f>O423*H423</f>
        <v>0</v>
      </c>
      <c r="Q423" s="145">
        <v>7.6999999999999999E-2</v>
      </c>
      <c r="R423" s="145">
        <f>Q423*H423</f>
        <v>6.5449999999999999</v>
      </c>
      <c r="S423" s="145">
        <v>0</v>
      </c>
      <c r="T423" s="146">
        <f>S423*H423</f>
        <v>0</v>
      </c>
      <c r="AR423" s="147" t="s">
        <v>200</v>
      </c>
      <c r="AT423" s="147" t="s">
        <v>191</v>
      </c>
      <c r="AU423" s="147" t="s">
        <v>85</v>
      </c>
      <c r="AY423" s="17" t="s">
        <v>181</v>
      </c>
      <c r="BE423" s="148">
        <f>IF(N423="základní",J423,0)</f>
        <v>0</v>
      </c>
      <c r="BF423" s="148">
        <f>IF(N423="snížená",J423,0)</f>
        <v>0</v>
      </c>
      <c r="BG423" s="148">
        <f>IF(N423="zákl. přenesená",J423,0)</f>
        <v>0</v>
      </c>
      <c r="BH423" s="148">
        <f>IF(N423="sníž. přenesená",J423,0)</f>
        <v>0</v>
      </c>
      <c r="BI423" s="148">
        <f>IF(N423="nulová",J423,0)</f>
        <v>0</v>
      </c>
      <c r="BJ423" s="17" t="s">
        <v>83</v>
      </c>
      <c r="BK423" s="148">
        <f>ROUND(I423*H423,2)</f>
        <v>0</v>
      </c>
      <c r="BL423" s="17" t="s">
        <v>200</v>
      </c>
      <c r="BM423" s="147" t="s">
        <v>1506</v>
      </c>
    </row>
    <row r="424" spans="2:65" s="1" customFormat="1" ht="11.25">
      <c r="B424" s="32"/>
      <c r="D424" s="149" t="s">
        <v>190</v>
      </c>
      <c r="F424" s="150" t="s">
        <v>1505</v>
      </c>
      <c r="I424" s="151"/>
      <c r="L424" s="32"/>
      <c r="M424" s="152"/>
      <c r="T424" s="56"/>
      <c r="AT424" s="17" t="s">
        <v>190</v>
      </c>
      <c r="AU424" s="17" t="s">
        <v>85</v>
      </c>
    </row>
    <row r="425" spans="2:65" s="1" customFormat="1" ht="16.5" customHeight="1">
      <c r="B425" s="134"/>
      <c r="C425" s="153" t="s">
        <v>248</v>
      </c>
      <c r="D425" s="153" t="s">
        <v>191</v>
      </c>
      <c r="E425" s="154" t="s">
        <v>1507</v>
      </c>
      <c r="F425" s="155" t="s">
        <v>1508</v>
      </c>
      <c r="G425" s="156" t="s">
        <v>1211</v>
      </c>
      <c r="H425" s="157">
        <v>8.25</v>
      </c>
      <c r="I425" s="158"/>
      <c r="J425" s="159">
        <f>ROUND(I425*H425,2)</f>
        <v>0</v>
      </c>
      <c r="K425" s="155" t="s">
        <v>1</v>
      </c>
      <c r="L425" s="32"/>
      <c r="M425" s="160" t="s">
        <v>1</v>
      </c>
      <c r="N425" s="161" t="s">
        <v>41</v>
      </c>
      <c r="P425" s="145">
        <f>O425*H425</f>
        <v>0</v>
      </c>
      <c r="Q425" s="145">
        <v>1.837</v>
      </c>
      <c r="R425" s="145">
        <f>Q425*H425</f>
        <v>15.155250000000001</v>
      </c>
      <c r="S425" s="145">
        <v>0</v>
      </c>
      <c r="T425" s="146">
        <f>S425*H425</f>
        <v>0</v>
      </c>
      <c r="AR425" s="147" t="s">
        <v>200</v>
      </c>
      <c r="AT425" s="147" t="s">
        <v>191</v>
      </c>
      <c r="AU425" s="147" t="s">
        <v>85</v>
      </c>
      <c r="AY425" s="17" t="s">
        <v>181</v>
      </c>
      <c r="BE425" s="148">
        <f>IF(N425="základní",J425,0)</f>
        <v>0</v>
      </c>
      <c r="BF425" s="148">
        <f>IF(N425="snížená",J425,0)</f>
        <v>0</v>
      </c>
      <c r="BG425" s="148">
        <f>IF(N425="zákl. přenesená",J425,0)</f>
        <v>0</v>
      </c>
      <c r="BH425" s="148">
        <f>IF(N425="sníž. přenesená",J425,0)</f>
        <v>0</v>
      </c>
      <c r="BI425" s="148">
        <f>IF(N425="nulová",J425,0)</f>
        <v>0</v>
      </c>
      <c r="BJ425" s="17" t="s">
        <v>83</v>
      </c>
      <c r="BK425" s="148">
        <f>ROUND(I425*H425,2)</f>
        <v>0</v>
      </c>
      <c r="BL425" s="17" t="s">
        <v>200</v>
      </c>
      <c r="BM425" s="147" t="s">
        <v>1509</v>
      </c>
    </row>
    <row r="426" spans="2:65" s="1" customFormat="1" ht="11.25">
      <c r="B426" s="32"/>
      <c r="D426" s="149" t="s">
        <v>190</v>
      </c>
      <c r="F426" s="150" t="s">
        <v>1508</v>
      </c>
      <c r="I426" s="151"/>
      <c r="L426" s="32"/>
      <c r="M426" s="152"/>
      <c r="T426" s="56"/>
      <c r="AT426" s="17" t="s">
        <v>190</v>
      </c>
      <c r="AU426" s="17" t="s">
        <v>85</v>
      </c>
    </row>
    <row r="427" spans="2:65" s="12" customFormat="1" ht="11.25">
      <c r="B427" s="168"/>
      <c r="D427" s="149" t="s">
        <v>1207</v>
      </c>
      <c r="E427" s="169" t="s">
        <v>1</v>
      </c>
      <c r="F427" s="170" t="s">
        <v>1510</v>
      </c>
      <c r="H427" s="171">
        <v>8.25</v>
      </c>
      <c r="I427" s="172"/>
      <c r="L427" s="168"/>
      <c r="M427" s="173"/>
      <c r="T427" s="174"/>
      <c r="AT427" s="169" t="s">
        <v>1207</v>
      </c>
      <c r="AU427" s="169" t="s">
        <v>85</v>
      </c>
      <c r="AV427" s="12" t="s">
        <v>85</v>
      </c>
      <c r="AW427" s="12" t="s">
        <v>33</v>
      </c>
      <c r="AX427" s="12" t="s">
        <v>83</v>
      </c>
      <c r="AY427" s="169" t="s">
        <v>181</v>
      </c>
    </row>
    <row r="428" spans="2:65" s="11" customFormat="1" ht="22.9" customHeight="1">
      <c r="B428" s="124"/>
      <c r="D428" s="125" t="s">
        <v>75</v>
      </c>
      <c r="E428" s="162" t="s">
        <v>224</v>
      </c>
      <c r="F428" s="162" t="s">
        <v>486</v>
      </c>
      <c r="I428" s="127"/>
      <c r="J428" s="163">
        <f>BK428</f>
        <v>0</v>
      </c>
      <c r="L428" s="124"/>
      <c r="M428" s="129"/>
      <c r="P428" s="130">
        <f>SUM(P429:P620)</f>
        <v>0</v>
      </c>
      <c r="R428" s="130">
        <f>SUM(R429:R620)</f>
        <v>2.44502</v>
      </c>
      <c r="T428" s="131">
        <f>SUM(T429:T620)</f>
        <v>160.99677499999999</v>
      </c>
      <c r="AR428" s="125" t="s">
        <v>83</v>
      </c>
      <c r="AT428" s="132" t="s">
        <v>75</v>
      </c>
      <c r="AU428" s="132" t="s">
        <v>83</v>
      </c>
      <c r="AY428" s="125" t="s">
        <v>181</v>
      </c>
      <c r="BK428" s="133">
        <f>SUM(BK429:BK620)</f>
        <v>0</v>
      </c>
    </row>
    <row r="429" spans="2:65" s="1" customFormat="1" ht="37.9" customHeight="1">
      <c r="B429" s="134"/>
      <c r="C429" s="153" t="s">
        <v>481</v>
      </c>
      <c r="D429" s="153" t="s">
        <v>191</v>
      </c>
      <c r="E429" s="154" t="s">
        <v>1511</v>
      </c>
      <c r="F429" s="155" t="s">
        <v>1512</v>
      </c>
      <c r="G429" s="156" t="s">
        <v>734</v>
      </c>
      <c r="H429" s="157">
        <v>437.92</v>
      </c>
      <c r="I429" s="158"/>
      <c r="J429" s="159">
        <f>ROUND(I429*H429,2)</f>
        <v>0</v>
      </c>
      <c r="K429" s="155" t="s">
        <v>1</v>
      </c>
      <c r="L429" s="32"/>
      <c r="M429" s="160" t="s">
        <v>1</v>
      </c>
      <c r="N429" s="161" t="s">
        <v>41</v>
      </c>
      <c r="P429" s="145">
        <f>O429*H429</f>
        <v>0</v>
      </c>
      <c r="Q429" s="145">
        <v>0</v>
      </c>
      <c r="R429" s="145">
        <f>Q429*H429</f>
        <v>0</v>
      </c>
      <c r="S429" s="145">
        <v>0</v>
      </c>
      <c r="T429" s="146">
        <f>S429*H429</f>
        <v>0</v>
      </c>
      <c r="AR429" s="147" t="s">
        <v>200</v>
      </c>
      <c r="AT429" s="147" t="s">
        <v>191</v>
      </c>
      <c r="AU429" s="147" t="s">
        <v>85</v>
      </c>
      <c r="AY429" s="17" t="s">
        <v>181</v>
      </c>
      <c r="BE429" s="148">
        <f>IF(N429="základní",J429,0)</f>
        <v>0</v>
      </c>
      <c r="BF429" s="148">
        <f>IF(N429="snížená",J429,0)</f>
        <v>0</v>
      </c>
      <c r="BG429" s="148">
        <f>IF(N429="zákl. přenesená",J429,0)</f>
        <v>0</v>
      </c>
      <c r="BH429" s="148">
        <f>IF(N429="sníž. přenesená",J429,0)</f>
        <v>0</v>
      </c>
      <c r="BI429" s="148">
        <f>IF(N429="nulová",J429,0)</f>
        <v>0</v>
      </c>
      <c r="BJ429" s="17" t="s">
        <v>83</v>
      </c>
      <c r="BK429" s="148">
        <f>ROUND(I429*H429,2)</f>
        <v>0</v>
      </c>
      <c r="BL429" s="17" t="s">
        <v>200</v>
      </c>
      <c r="BM429" s="147" t="s">
        <v>1513</v>
      </c>
    </row>
    <row r="430" spans="2:65" s="1" customFormat="1" ht="19.5">
      <c r="B430" s="32"/>
      <c r="D430" s="149" t="s">
        <v>190</v>
      </c>
      <c r="F430" s="150" t="s">
        <v>1512</v>
      </c>
      <c r="I430" s="151"/>
      <c r="L430" s="32"/>
      <c r="M430" s="152"/>
      <c r="T430" s="56"/>
      <c r="AT430" s="17" t="s">
        <v>190</v>
      </c>
      <c r="AU430" s="17" t="s">
        <v>85</v>
      </c>
    </row>
    <row r="431" spans="2:65" s="12" customFormat="1" ht="11.25">
      <c r="B431" s="168"/>
      <c r="D431" s="149" t="s">
        <v>1207</v>
      </c>
      <c r="E431" s="169" t="s">
        <v>1</v>
      </c>
      <c r="F431" s="170" t="s">
        <v>1514</v>
      </c>
      <c r="H431" s="171">
        <v>437.92</v>
      </c>
      <c r="I431" s="172"/>
      <c r="L431" s="168"/>
      <c r="M431" s="173"/>
      <c r="T431" s="174"/>
      <c r="AT431" s="169" t="s">
        <v>1207</v>
      </c>
      <c r="AU431" s="169" t="s">
        <v>85</v>
      </c>
      <c r="AV431" s="12" t="s">
        <v>85</v>
      </c>
      <c r="AW431" s="12" t="s">
        <v>33</v>
      </c>
      <c r="AX431" s="12" t="s">
        <v>83</v>
      </c>
      <c r="AY431" s="169" t="s">
        <v>181</v>
      </c>
    </row>
    <row r="432" spans="2:65" s="1" customFormat="1" ht="37.9" customHeight="1">
      <c r="B432" s="134"/>
      <c r="C432" s="153" t="s">
        <v>487</v>
      </c>
      <c r="D432" s="153" t="s">
        <v>191</v>
      </c>
      <c r="E432" s="154" t="s">
        <v>1515</v>
      </c>
      <c r="F432" s="155" t="s">
        <v>1516</v>
      </c>
      <c r="G432" s="156" t="s">
        <v>734</v>
      </c>
      <c r="H432" s="157">
        <v>35033.599999999999</v>
      </c>
      <c r="I432" s="158"/>
      <c r="J432" s="159">
        <f>ROUND(I432*H432,2)</f>
        <v>0</v>
      </c>
      <c r="K432" s="155" t="s">
        <v>1</v>
      </c>
      <c r="L432" s="32"/>
      <c r="M432" s="160" t="s">
        <v>1</v>
      </c>
      <c r="N432" s="161" t="s">
        <v>41</v>
      </c>
      <c r="P432" s="145">
        <f>O432*H432</f>
        <v>0</v>
      </c>
      <c r="Q432" s="145">
        <v>0</v>
      </c>
      <c r="R432" s="145">
        <f>Q432*H432</f>
        <v>0</v>
      </c>
      <c r="S432" s="145">
        <v>0</v>
      </c>
      <c r="T432" s="146">
        <f>S432*H432</f>
        <v>0</v>
      </c>
      <c r="AR432" s="147" t="s">
        <v>200</v>
      </c>
      <c r="AT432" s="147" t="s">
        <v>191</v>
      </c>
      <c r="AU432" s="147" t="s">
        <v>85</v>
      </c>
      <c r="AY432" s="17" t="s">
        <v>181</v>
      </c>
      <c r="BE432" s="148">
        <f>IF(N432="základní",J432,0)</f>
        <v>0</v>
      </c>
      <c r="BF432" s="148">
        <f>IF(N432="snížená",J432,0)</f>
        <v>0</v>
      </c>
      <c r="BG432" s="148">
        <f>IF(N432="zákl. přenesená",J432,0)</f>
        <v>0</v>
      </c>
      <c r="BH432" s="148">
        <f>IF(N432="sníž. přenesená",J432,0)</f>
        <v>0</v>
      </c>
      <c r="BI432" s="148">
        <f>IF(N432="nulová",J432,0)</f>
        <v>0</v>
      </c>
      <c r="BJ432" s="17" t="s">
        <v>83</v>
      </c>
      <c r="BK432" s="148">
        <f>ROUND(I432*H432,2)</f>
        <v>0</v>
      </c>
      <c r="BL432" s="17" t="s">
        <v>200</v>
      </c>
      <c r="BM432" s="147" t="s">
        <v>1517</v>
      </c>
    </row>
    <row r="433" spans="2:65" s="1" customFormat="1" ht="19.5">
      <c r="B433" s="32"/>
      <c r="D433" s="149" t="s">
        <v>190</v>
      </c>
      <c r="F433" s="150" t="s">
        <v>1516</v>
      </c>
      <c r="I433" s="151"/>
      <c r="L433" s="32"/>
      <c r="M433" s="152"/>
      <c r="T433" s="56"/>
      <c r="AT433" s="17" t="s">
        <v>190</v>
      </c>
      <c r="AU433" s="17" t="s">
        <v>85</v>
      </c>
    </row>
    <row r="434" spans="2:65" s="12" customFormat="1" ht="11.25">
      <c r="B434" s="168"/>
      <c r="D434" s="149" t="s">
        <v>1207</v>
      </c>
      <c r="E434" s="169" t="s">
        <v>1</v>
      </c>
      <c r="F434" s="170" t="s">
        <v>1518</v>
      </c>
      <c r="H434" s="171">
        <v>35033.599999999999</v>
      </c>
      <c r="I434" s="172"/>
      <c r="L434" s="168"/>
      <c r="M434" s="173"/>
      <c r="T434" s="174"/>
      <c r="AT434" s="169" t="s">
        <v>1207</v>
      </c>
      <c r="AU434" s="169" t="s">
        <v>85</v>
      </c>
      <c r="AV434" s="12" t="s">
        <v>85</v>
      </c>
      <c r="AW434" s="12" t="s">
        <v>33</v>
      </c>
      <c r="AX434" s="12" t="s">
        <v>83</v>
      </c>
      <c r="AY434" s="169" t="s">
        <v>181</v>
      </c>
    </row>
    <row r="435" spans="2:65" s="1" customFormat="1" ht="37.9" customHeight="1">
      <c r="B435" s="134"/>
      <c r="C435" s="153" t="s">
        <v>1020</v>
      </c>
      <c r="D435" s="153" t="s">
        <v>191</v>
      </c>
      <c r="E435" s="154" t="s">
        <v>1519</v>
      </c>
      <c r="F435" s="155" t="s">
        <v>1520</v>
      </c>
      <c r="G435" s="156" t="s">
        <v>734</v>
      </c>
      <c r="H435" s="157">
        <v>437.92</v>
      </c>
      <c r="I435" s="158"/>
      <c r="J435" s="159">
        <f>ROUND(I435*H435,2)</f>
        <v>0</v>
      </c>
      <c r="K435" s="155" t="s">
        <v>1</v>
      </c>
      <c r="L435" s="32"/>
      <c r="M435" s="160" t="s">
        <v>1</v>
      </c>
      <c r="N435" s="161" t="s">
        <v>41</v>
      </c>
      <c r="P435" s="145">
        <f>O435*H435</f>
        <v>0</v>
      </c>
      <c r="Q435" s="145">
        <v>0</v>
      </c>
      <c r="R435" s="145">
        <f>Q435*H435</f>
        <v>0</v>
      </c>
      <c r="S435" s="145">
        <v>0</v>
      </c>
      <c r="T435" s="146">
        <f>S435*H435</f>
        <v>0</v>
      </c>
      <c r="AR435" s="147" t="s">
        <v>200</v>
      </c>
      <c r="AT435" s="147" t="s">
        <v>191</v>
      </c>
      <c r="AU435" s="147" t="s">
        <v>85</v>
      </c>
      <c r="AY435" s="17" t="s">
        <v>181</v>
      </c>
      <c r="BE435" s="148">
        <f>IF(N435="základní",J435,0)</f>
        <v>0</v>
      </c>
      <c r="BF435" s="148">
        <f>IF(N435="snížená",J435,0)</f>
        <v>0</v>
      </c>
      <c r="BG435" s="148">
        <f>IF(N435="zákl. přenesená",J435,0)</f>
        <v>0</v>
      </c>
      <c r="BH435" s="148">
        <f>IF(N435="sníž. přenesená",J435,0)</f>
        <v>0</v>
      </c>
      <c r="BI435" s="148">
        <f>IF(N435="nulová",J435,0)</f>
        <v>0</v>
      </c>
      <c r="BJ435" s="17" t="s">
        <v>83</v>
      </c>
      <c r="BK435" s="148">
        <f>ROUND(I435*H435,2)</f>
        <v>0</v>
      </c>
      <c r="BL435" s="17" t="s">
        <v>200</v>
      </c>
      <c r="BM435" s="147" t="s">
        <v>1521</v>
      </c>
    </row>
    <row r="436" spans="2:65" s="1" customFormat="1" ht="19.5">
      <c r="B436" s="32"/>
      <c r="D436" s="149" t="s">
        <v>190</v>
      </c>
      <c r="F436" s="150" t="s">
        <v>1520</v>
      </c>
      <c r="I436" s="151"/>
      <c r="L436" s="32"/>
      <c r="M436" s="152"/>
      <c r="T436" s="56"/>
      <c r="AT436" s="17" t="s">
        <v>190</v>
      </c>
      <c r="AU436" s="17" t="s">
        <v>85</v>
      </c>
    </row>
    <row r="437" spans="2:65" s="1" customFormat="1" ht="21.75" customHeight="1">
      <c r="B437" s="134"/>
      <c r="C437" s="153" t="s">
        <v>793</v>
      </c>
      <c r="D437" s="153" t="s">
        <v>191</v>
      </c>
      <c r="E437" s="154" t="s">
        <v>1522</v>
      </c>
      <c r="F437" s="155" t="s">
        <v>1523</v>
      </c>
      <c r="G437" s="156" t="s">
        <v>734</v>
      </c>
      <c r="H437" s="157">
        <v>600</v>
      </c>
      <c r="I437" s="158"/>
      <c r="J437" s="159">
        <f>ROUND(I437*H437,2)</f>
        <v>0</v>
      </c>
      <c r="K437" s="155" t="s">
        <v>1</v>
      </c>
      <c r="L437" s="32"/>
      <c r="M437" s="160" t="s">
        <v>1</v>
      </c>
      <c r="N437" s="161" t="s">
        <v>41</v>
      </c>
      <c r="P437" s="145">
        <f>O437*H437</f>
        <v>0</v>
      </c>
      <c r="Q437" s="145">
        <v>0</v>
      </c>
      <c r="R437" s="145">
        <f>Q437*H437</f>
        <v>0</v>
      </c>
      <c r="S437" s="145">
        <v>0</v>
      </c>
      <c r="T437" s="146">
        <f>S437*H437</f>
        <v>0</v>
      </c>
      <c r="AR437" s="147" t="s">
        <v>200</v>
      </c>
      <c r="AT437" s="147" t="s">
        <v>191</v>
      </c>
      <c r="AU437" s="147" t="s">
        <v>85</v>
      </c>
      <c r="AY437" s="17" t="s">
        <v>181</v>
      </c>
      <c r="BE437" s="148">
        <f>IF(N437="základní",J437,0)</f>
        <v>0</v>
      </c>
      <c r="BF437" s="148">
        <f>IF(N437="snížená",J437,0)</f>
        <v>0</v>
      </c>
      <c r="BG437" s="148">
        <f>IF(N437="zákl. přenesená",J437,0)</f>
        <v>0</v>
      </c>
      <c r="BH437" s="148">
        <f>IF(N437="sníž. přenesená",J437,0)</f>
        <v>0</v>
      </c>
      <c r="BI437" s="148">
        <f>IF(N437="nulová",J437,0)</f>
        <v>0</v>
      </c>
      <c r="BJ437" s="17" t="s">
        <v>83</v>
      </c>
      <c r="BK437" s="148">
        <f>ROUND(I437*H437,2)</f>
        <v>0</v>
      </c>
      <c r="BL437" s="17" t="s">
        <v>200</v>
      </c>
      <c r="BM437" s="147" t="s">
        <v>1524</v>
      </c>
    </row>
    <row r="438" spans="2:65" s="1" customFormat="1" ht="11.25">
      <c r="B438" s="32"/>
      <c r="D438" s="149" t="s">
        <v>190</v>
      </c>
      <c r="F438" s="150" t="s">
        <v>1523</v>
      </c>
      <c r="I438" s="151"/>
      <c r="L438" s="32"/>
      <c r="M438" s="152"/>
      <c r="T438" s="56"/>
      <c r="AT438" s="17" t="s">
        <v>190</v>
      </c>
      <c r="AU438" s="17" t="s">
        <v>85</v>
      </c>
    </row>
    <row r="439" spans="2:65" s="1" customFormat="1" ht="21.75" customHeight="1">
      <c r="B439" s="134"/>
      <c r="C439" s="153" t="s">
        <v>1027</v>
      </c>
      <c r="D439" s="153" t="s">
        <v>191</v>
      </c>
      <c r="E439" s="154" t="s">
        <v>1525</v>
      </c>
      <c r="F439" s="155" t="s">
        <v>1526</v>
      </c>
      <c r="G439" s="156" t="s">
        <v>734</v>
      </c>
      <c r="H439" s="157">
        <v>48000</v>
      </c>
      <c r="I439" s="158"/>
      <c r="J439" s="159">
        <f>ROUND(I439*H439,2)</f>
        <v>0</v>
      </c>
      <c r="K439" s="155" t="s">
        <v>1</v>
      </c>
      <c r="L439" s="32"/>
      <c r="M439" s="160" t="s">
        <v>1</v>
      </c>
      <c r="N439" s="161" t="s">
        <v>41</v>
      </c>
      <c r="P439" s="145">
        <f>O439*H439</f>
        <v>0</v>
      </c>
      <c r="Q439" s="145">
        <v>0</v>
      </c>
      <c r="R439" s="145">
        <f>Q439*H439</f>
        <v>0</v>
      </c>
      <c r="S439" s="145">
        <v>0</v>
      </c>
      <c r="T439" s="146">
        <f>S439*H439</f>
        <v>0</v>
      </c>
      <c r="AR439" s="147" t="s">
        <v>200</v>
      </c>
      <c r="AT439" s="147" t="s">
        <v>191</v>
      </c>
      <c r="AU439" s="147" t="s">
        <v>85</v>
      </c>
      <c r="AY439" s="17" t="s">
        <v>181</v>
      </c>
      <c r="BE439" s="148">
        <f>IF(N439="základní",J439,0)</f>
        <v>0</v>
      </c>
      <c r="BF439" s="148">
        <f>IF(N439="snížená",J439,0)</f>
        <v>0</v>
      </c>
      <c r="BG439" s="148">
        <f>IF(N439="zákl. přenesená",J439,0)</f>
        <v>0</v>
      </c>
      <c r="BH439" s="148">
        <f>IF(N439="sníž. přenesená",J439,0)</f>
        <v>0</v>
      </c>
      <c r="BI439" s="148">
        <f>IF(N439="nulová",J439,0)</f>
        <v>0</v>
      </c>
      <c r="BJ439" s="17" t="s">
        <v>83</v>
      </c>
      <c r="BK439" s="148">
        <f>ROUND(I439*H439,2)</f>
        <v>0</v>
      </c>
      <c r="BL439" s="17" t="s">
        <v>200</v>
      </c>
      <c r="BM439" s="147" t="s">
        <v>1527</v>
      </c>
    </row>
    <row r="440" spans="2:65" s="1" customFormat="1" ht="11.25">
      <c r="B440" s="32"/>
      <c r="D440" s="149" t="s">
        <v>190</v>
      </c>
      <c r="F440" s="150" t="s">
        <v>1526</v>
      </c>
      <c r="I440" s="151"/>
      <c r="L440" s="32"/>
      <c r="M440" s="152"/>
      <c r="T440" s="56"/>
      <c r="AT440" s="17" t="s">
        <v>190</v>
      </c>
      <c r="AU440" s="17" t="s">
        <v>85</v>
      </c>
    </row>
    <row r="441" spans="2:65" s="12" customFormat="1" ht="11.25">
      <c r="B441" s="168"/>
      <c r="D441" s="149" t="s">
        <v>1207</v>
      </c>
      <c r="E441" s="169" t="s">
        <v>1</v>
      </c>
      <c r="F441" s="170" t="s">
        <v>1528</v>
      </c>
      <c r="H441" s="171">
        <v>48000</v>
      </c>
      <c r="I441" s="172"/>
      <c r="L441" s="168"/>
      <c r="M441" s="173"/>
      <c r="T441" s="174"/>
      <c r="AT441" s="169" t="s">
        <v>1207</v>
      </c>
      <c r="AU441" s="169" t="s">
        <v>85</v>
      </c>
      <c r="AV441" s="12" t="s">
        <v>85</v>
      </c>
      <c r="AW441" s="12" t="s">
        <v>33</v>
      </c>
      <c r="AX441" s="12" t="s">
        <v>83</v>
      </c>
      <c r="AY441" s="169" t="s">
        <v>181</v>
      </c>
    </row>
    <row r="442" spans="2:65" s="1" customFormat="1" ht="21.75" customHeight="1">
      <c r="B442" s="134"/>
      <c r="C442" s="153" t="s">
        <v>796</v>
      </c>
      <c r="D442" s="153" t="s">
        <v>191</v>
      </c>
      <c r="E442" s="154" t="s">
        <v>1529</v>
      </c>
      <c r="F442" s="155" t="s">
        <v>1530</v>
      </c>
      <c r="G442" s="156" t="s">
        <v>734</v>
      </c>
      <c r="H442" s="157">
        <v>600</v>
      </c>
      <c r="I442" s="158"/>
      <c r="J442" s="159">
        <f>ROUND(I442*H442,2)</f>
        <v>0</v>
      </c>
      <c r="K442" s="155" t="s">
        <v>1</v>
      </c>
      <c r="L442" s="32"/>
      <c r="M442" s="160" t="s">
        <v>1</v>
      </c>
      <c r="N442" s="161" t="s">
        <v>41</v>
      </c>
      <c r="P442" s="145">
        <f>O442*H442</f>
        <v>0</v>
      </c>
      <c r="Q442" s="145">
        <v>0</v>
      </c>
      <c r="R442" s="145">
        <f>Q442*H442</f>
        <v>0</v>
      </c>
      <c r="S442" s="145">
        <v>0</v>
      </c>
      <c r="T442" s="146">
        <f>S442*H442</f>
        <v>0</v>
      </c>
      <c r="AR442" s="147" t="s">
        <v>200</v>
      </c>
      <c r="AT442" s="147" t="s">
        <v>191</v>
      </c>
      <c r="AU442" s="147" t="s">
        <v>85</v>
      </c>
      <c r="AY442" s="17" t="s">
        <v>181</v>
      </c>
      <c r="BE442" s="148">
        <f>IF(N442="základní",J442,0)</f>
        <v>0</v>
      </c>
      <c r="BF442" s="148">
        <f>IF(N442="snížená",J442,0)</f>
        <v>0</v>
      </c>
      <c r="BG442" s="148">
        <f>IF(N442="zákl. přenesená",J442,0)</f>
        <v>0</v>
      </c>
      <c r="BH442" s="148">
        <f>IF(N442="sníž. přenesená",J442,0)</f>
        <v>0</v>
      </c>
      <c r="BI442" s="148">
        <f>IF(N442="nulová",J442,0)</f>
        <v>0</v>
      </c>
      <c r="BJ442" s="17" t="s">
        <v>83</v>
      </c>
      <c r="BK442" s="148">
        <f>ROUND(I442*H442,2)</f>
        <v>0</v>
      </c>
      <c r="BL442" s="17" t="s">
        <v>200</v>
      </c>
      <c r="BM442" s="147" t="s">
        <v>1531</v>
      </c>
    </row>
    <row r="443" spans="2:65" s="1" customFormat="1" ht="11.25">
      <c r="B443" s="32"/>
      <c r="D443" s="149" t="s">
        <v>190</v>
      </c>
      <c r="F443" s="150" t="s">
        <v>1530</v>
      </c>
      <c r="I443" s="151"/>
      <c r="L443" s="32"/>
      <c r="M443" s="152"/>
      <c r="T443" s="56"/>
      <c r="AT443" s="17" t="s">
        <v>190</v>
      </c>
      <c r="AU443" s="17" t="s">
        <v>85</v>
      </c>
    </row>
    <row r="444" spans="2:65" s="1" customFormat="1" ht="33" customHeight="1">
      <c r="B444" s="134"/>
      <c r="C444" s="153" t="s">
        <v>1034</v>
      </c>
      <c r="D444" s="153" t="s">
        <v>191</v>
      </c>
      <c r="E444" s="154" t="s">
        <v>1532</v>
      </c>
      <c r="F444" s="155" t="s">
        <v>1533</v>
      </c>
      <c r="G444" s="156" t="s">
        <v>734</v>
      </c>
      <c r="H444" s="157">
        <v>120</v>
      </c>
      <c r="I444" s="158"/>
      <c r="J444" s="159">
        <f>ROUND(I444*H444,2)</f>
        <v>0</v>
      </c>
      <c r="K444" s="155" t="s">
        <v>1</v>
      </c>
      <c r="L444" s="32"/>
      <c r="M444" s="160" t="s">
        <v>1</v>
      </c>
      <c r="N444" s="161" t="s">
        <v>41</v>
      </c>
      <c r="P444" s="145">
        <f>O444*H444</f>
        <v>0</v>
      </c>
      <c r="Q444" s="145">
        <v>1.2999999999999999E-4</v>
      </c>
      <c r="R444" s="145">
        <f>Q444*H444</f>
        <v>1.5599999999999999E-2</v>
      </c>
      <c r="S444" s="145">
        <v>0</v>
      </c>
      <c r="T444" s="146">
        <f>S444*H444</f>
        <v>0</v>
      </c>
      <c r="AR444" s="147" t="s">
        <v>200</v>
      </c>
      <c r="AT444" s="147" t="s">
        <v>191</v>
      </c>
      <c r="AU444" s="147" t="s">
        <v>85</v>
      </c>
      <c r="AY444" s="17" t="s">
        <v>181</v>
      </c>
      <c r="BE444" s="148">
        <f>IF(N444="základní",J444,0)</f>
        <v>0</v>
      </c>
      <c r="BF444" s="148">
        <f>IF(N444="snížená",J444,0)</f>
        <v>0</v>
      </c>
      <c r="BG444" s="148">
        <f>IF(N444="zákl. přenesená",J444,0)</f>
        <v>0</v>
      </c>
      <c r="BH444" s="148">
        <f>IF(N444="sníž. přenesená",J444,0)</f>
        <v>0</v>
      </c>
      <c r="BI444" s="148">
        <f>IF(N444="nulová",J444,0)</f>
        <v>0</v>
      </c>
      <c r="BJ444" s="17" t="s">
        <v>83</v>
      </c>
      <c r="BK444" s="148">
        <f>ROUND(I444*H444,2)</f>
        <v>0</v>
      </c>
      <c r="BL444" s="17" t="s">
        <v>200</v>
      </c>
      <c r="BM444" s="147" t="s">
        <v>1534</v>
      </c>
    </row>
    <row r="445" spans="2:65" s="1" customFormat="1" ht="19.5">
      <c r="B445" s="32"/>
      <c r="D445" s="149" t="s">
        <v>190</v>
      </c>
      <c r="F445" s="150" t="s">
        <v>1533</v>
      </c>
      <c r="I445" s="151"/>
      <c r="L445" s="32"/>
      <c r="M445" s="152"/>
      <c r="T445" s="56"/>
      <c r="AT445" s="17" t="s">
        <v>190</v>
      </c>
      <c r="AU445" s="17" t="s">
        <v>85</v>
      </c>
    </row>
    <row r="446" spans="2:65" s="12" customFormat="1" ht="11.25">
      <c r="B446" s="168"/>
      <c r="D446" s="149" t="s">
        <v>1207</v>
      </c>
      <c r="E446" s="169" t="s">
        <v>1</v>
      </c>
      <c r="F446" s="170" t="s">
        <v>1535</v>
      </c>
      <c r="H446" s="171">
        <v>120</v>
      </c>
      <c r="I446" s="172"/>
      <c r="L446" s="168"/>
      <c r="M446" s="173"/>
      <c r="T446" s="174"/>
      <c r="AT446" s="169" t="s">
        <v>1207</v>
      </c>
      <c r="AU446" s="169" t="s">
        <v>85</v>
      </c>
      <c r="AV446" s="12" t="s">
        <v>85</v>
      </c>
      <c r="AW446" s="12" t="s">
        <v>33</v>
      </c>
      <c r="AX446" s="12" t="s">
        <v>83</v>
      </c>
      <c r="AY446" s="169" t="s">
        <v>181</v>
      </c>
    </row>
    <row r="447" spans="2:65" s="1" customFormat="1" ht="37.9" customHeight="1">
      <c r="B447" s="134"/>
      <c r="C447" s="153" t="s">
        <v>799</v>
      </c>
      <c r="D447" s="153" t="s">
        <v>191</v>
      </c>
      <c r="E447" s="154" t="s">
        <v>1536</v>
      </c>
      <c r="F447" s="155" t="s">
        <v>1537</v>
      </c>
      <c r="G447" s="156" t="s">
        <v>734</v>
      </c>
      <c r="H447" s="157">
        <v>70</v>
      </c>
      <c r="I447" s="158"/>
      <c r="J447" s="159">
        <f>ROUND(I447*H447,2)</f>
        <v>0</v>
      </c>
      <c r="K447" s="155" t="s">
        <v>1</v>
      </c>
      <c r="L447" s="32"/>
      <c r="M447" s="160" t="s">
        <v>1</v>
      </c>
      <c r="N447" s="161" t="s">
        <v>41</v>
      </c>
      <c r="P447" s="145">
        <f>O447*H447</f>
        <v>0</v>
      </c>
      <c r="Q447" s="145">
        <v>2.1000000000000001E-4</v>
      </c>
      <c r="R447" s="145">
        <f>Q447*H447</f>
        <v>1.4700000000000001E-2</v>
      </c>
      <c r="S447" s="145">
        <v>0</v>
      </c>
      <c r="T447" s="146">
        <f>S447*H447</f>
        <v>0</v>
      </c>
      <c r="AR447" s="147" t="s">
        <v>200</v>
      </c>
      <c r="AT447" s="147" t="s">
        <v>191</v>
      </c>
      <c r="AU447" s="147" t="s">
        <v>85</v>
      </c>
      <c r="AY447" s="17" t="s">
        <v>181</v>
      </c>
      <c r="BE447" s="148">
        <f>IF(N447="základní",J447,0)</f>
        <v>0</v>
      </c>
      <c r="BF447" s="148">
        <f>IF(N447="snížená",J447,0)</f>
        <v>0</v>
      </c>
      <c r="BG447" s="148">
        <f>IF(N447="zákl. přenesená",J447,0)</f>
        <v>0</v>
      </c>
      <c r="BH447" s="148">
        <f>IF(N447="sníž. přenesená",J447,0)</f>
        <v>0</v>
      </c>
      <c r="BI447" s="148">
        <f>IF(N447="nulová",J447,0)</f>
        <v>0</v>
      </c>
      <c r="BJ447" s="17" t="s">
        <v>83</v>
      </c>
      <c r="BK447" s="148">
        <f>ROUND(I447*H447,2)</f>
        <v>0</v>
      </c>
      <c r="BL447" s="17" t="s">
        <v>200</v>
      </c>
      <c r="BM447" s="147" t="s">
        <v>1538</v>
      </c>
    </row>
    <row r="448" spans="2:65" s="1" customFormat="1" ht="19.5">
      <c r="B448" s="32"/>
      <c r="D448" s="149" t="s">
        <v>190</v>
      </c>
      <c r="F448" s="150" t="s">
        <v>1537</v>
      </c>
      <c r="I448" s="151"/>
      <c r="L448" s="32"/>
      <c r="M448" s="152"/>
      <c r="T448" s="56"/>
      <c r="AT448" s="17" t="s">
        <v>190</v>
      </c>
      <c r="AU448" s="17" t="s">
        <v>85</v>
      </c>
    </row>
    <row r="449" spans="2:65" s="12" customFormat="1" ht="11.25">
      <c r="B449" s="168"/>
      <c r="D449" s="149" t="s">
        <v>1207</v>
      </c>
      <c r="E449" s="169" t="s">
        <v>1</v>
      </c>
      <c r="F449" s="170" t="s">
        <v>1539</v>
      </c>
      <c r="H449" s="171">
        <v>70</v>
      </c>
      <c r="I449" s="172"/>
      <c r="L449" s="168"/>
      <c r="M449" s="173"/>
      <c r="T449" s="174"/>
      <c r="AT449" s="169" t="s">
        <v>1207</v>
      </c>
      <c r="AU449" s="169" t="s">
        <v>85</v>
      </c>
      <c r="AV449" s="12" t="s">
        <v>85</v>
      </c>
      <c r="AW449" s="12" t="s">
        <v>33</v>
      </c>
      <c r="AX449" s="12" t="s">
        <v>83</v>
      </c>
      <c r="AY449" s="169" t="s">
        <v>181</v>
      </c>
    </row>
    <row r="450" spans="2:65" s="1" customFormat="1" ht="24.2" customHeight="1">
      <c r="B450" s="134"/>
      <c r="C450" s="153" t="s">
        <v>1041</v>
      </c>
      <c r="D450" s="153" t="s">
        <v>191</v>
      </c>
      <c r="E450" s="154" t="s">
        <v>1540</v>
      </c>
      <c r="F450" s="155" t="s">
        <v>1541</v>
      </c>
      <c r="G450" s="156" t="s">
        <v>217</v>
      </c>
      <c r="H450" s="157">
        <v>11</v>
      </c>
      <c r="I450" s="158"/>
      <c r="J450" s="159">
        <f>ROUND(I450*H450,2)</f>
        <v>0</v>
      </c>
      <c r="K450" s="155" t="s">
        <v>1</v>
      </c>
      <c r="L450" s="32"/>
      <c r="M450" s="160" t="s">
        <v>1</v>
      </c>
      <c r="N450" s="161" t="s">
        <v>41</v>
      </c>
      <c r="P450" s="145">
        <f>O450*H450</f>
        <v>0</v>
      </c>
      <c r="Q450" s="145">
        <v>0</v>
      </c>
      <c r="R450" s="145">
        <f>Q450*H450</f>
        <v>0</v>
      </c>
      <c r="S450" s="145">
        <v>0</v>
      </c>
      <c r="T450" s="146">
        <f>S450*H450</f>
        <v>0</v>
      </c>
      <c r="AR450" s="147" t="s">
        <v>200</v>
      </c>
      <c r="AT450" s="147" t="s">
        <v>191</v>
      </c>
      <c r="AU450" s="147" t="s">
        <v>85</v>
      </c>
      <c r="AY450" s="17" t="s">
        <v>181</v>
      </c>
      <c r="BE450" s="148">
        <f>IF(N450="základní",J450,0)</f>
        <v>0</v>
      </c>
      <c r="BF450" s="148">
        <f>IF(N450="snížená",J450,0)</f>
        <v>0</v>
      </c>
      <c r="BG450" s="148">
        <f>IF(N450="zákl. přenesená",J450,0)</f>
        <v>0</v>
      </c>
      <c r="BH450" s="148">
        <f>IF(N450="sníž. přenesená",J450,0)</f>
        <v>0</v>
      </c>
      <c r="BI450" s="148">
        <f>IF(N450="nulová",J450,0)</f>
        <v>0</v>
      </c>
      <c r="BJ450" s="17" t="s">
        <v>83</v>
      </c>
      <c r="BK450" s="148">
        <f>ROUND(I450*H450,2)</f>
        <v>0</v>
      </c>
      <c r="BL450" s="17" t="s">
        <v>200</v>
      </c>
      <c r="BM450" s="147" t="s">
        <v>1542</v>
      </c>
    </row>
    <row r="451" spans="2:65" s="1" customFormat="1" ht="19.5">
      <c r="B451" s="32"/>
      <c r="D451" s="149" t="s">
        <v>190</v>
      </c>
      <c r="F451" s="150" t="s">
        <v>1541</v>
      </c>
      <c r="I451" s="151"/>
      <c r="L451" s="32"/>
      <c r="M451" s="152"/>
      <c r="T451" s="56"/>
      <c r="AT451" s="17" t="s">
        <v>190</v>
      </c>
      <c r="AU451" s="17" t="s">
        <v>85</v>
      </c>
    </row>
    <row r="452" spans="2:65" s="1" customFormat="1" ht="24.2" customHeight="1">
      <c r="B452" s="134"/>
      <c r="C452" s="153" t="s">
        <v>802</v>
      </c>
      <c r="D452" s="153" t="s">
        <v>191</v>
      </c>
      <c r="E452" s="154" t="s">
        <v>1543</v>
      </c>
      <c r="F452" s="155" t="s">
        <v>1544</v>
      </c>
      <c r="G452" s="156" t="s">
        <v>217</v>
      </c>
      <c r="H452" s="157">
        <v>330</v>
      </c>
      <c r="I452" s="158"/>
      <c r="J452" s="159">
        <f>ROUND(I452*H452,2)</f>
        <v>0</v>
      </c>
      <c r="K452" s="155" t="s">
        <v>1</v>
      </c>
      <c r="L452" s="32"/>
      <c r="M452" s="160" t="s">
        <v>1</v>
      </c>
      <c r="N452" s="161" t="s">
        <v>41</v>
      </c>
      <c r="P452" s="145">
        <f>O452*H452</f>
        <v>0</v>
      </c>
      <c r="Q452" s="145">
        <v>0</v>
      </c>
      <c r="R452" s="145">
        <f>Q452*H452</f>
        <v>0</v>
      </c>
      <c r="S452" s="145">
        <v>0</v>
      </c>
      <c r="T452" s="146">
        <f>S452*H452</f>
        <v>0</v>
      </c>
      <c r="AR452" s="147" t="s">
        <v>200</v>
      </c>
      <c r="AT452" s="147" t="s">
        <v>191</v>
      </c>
      <c r="AU452" s="147" t="s">
        <v>85</v>
      </c>
      <c r="AY452" s="17" t="s">
        <v>181</v>
      </c>
      <c r="BE452" s="148">
        <f>IF(N452="základní",J452,0)</f>
        <v>0</v>
      </c>
      <c r="BF452" s="148">
        <f>IF(N452="snížená",J452,0)</f>
        <v>0</v>
      </c>
      <c r="BG452" s="148">
        <f>IF(N452="zákl. přenesená",J452,0)</f>
        <v>0</v>
      </c>
      <c r="BH452" s="148">
        <f>IF(N452="sníž. přenesená",J452,0)</f>
        <v>0</v>
      </c>
      <c r="BI452" s="148">
        <f>IF(N452="nulová",J452,0)</f>
        <v>0</v>
      </c>
      <c r="BJ452" s="17" t="s">
        <v>83</v>
      </c>
      <c r="BK452" s="148">
        <f>ROUND(I452*H452,2)</f>
        <v>0</v>
      </c>
      <c r="BL452" s="17" t="s">
        <v>200</v>
      </c>
      <c r="BM452" s="147" t="s">
        <v>1545</v>
      </c>
    </row>
    <row r="453" spans="2:65" s="1" customFormat="1" ht="19.5">
      <c r="B453" s="32"/>
      <c r="D453" s="149" t="s">
        <v>190</v>
      </c>
      <c r="F453" s="150" t="s">
        <v>1544</v>
      </c>
      <c r="I453" s="151"/>
      <c r="L453" s="32"/>
      <c r="M453" s="152"/>
      <c r="T453" s="56"/>
      <c r="AT453" s="17" t="s">
        <v>190</v>
      </c>
      <c r="AU453" s="17" t="s">
        <v>85</v>
      </c>
    </row>
    <row r="454" spans="2:65" s="12" customFormat="1" ht="11.25">
      <c r="B454" s="168"/>
      <c r="D454" s="149" t="s">
        <v>1207</v>
      </c>
      <c r="E454" s="169" t="s">
        <v>1</v>
      </c>
      <c r="F454" s="170" t="s">
        <v>1546</v>
      </c>
      <c r="H454" s="171">
        <v>330</v>
      </c>
      <c r="I454" s="172"/>
      <c r="L454" s="168"/>
      <c r="M454" s="173"/>
      <c r="T454" s="174"/>
      <c r="AT454" s="169" t="s">
        <v>1207</v>
      </c>
      <c r="AU454" s="169" t="s">
        <v>85</v>
      </c>
      <c r="AV454" s="12" t="s">
        <v>85</v>
      </c>
      <c r="AW454" s="12" t="s">
        <v>33</v>
      </c>
      <c r="AX454" s="12" t="s">
        <v>83</v>
      </c>
      <c r="AY454" s="169" t="s">
        <v>181</v>
      </c>
    </row>
    <row r="455" spans="2:65" s="1" customFormat="1" ht="24.2" customHeight="1">
      <c r="B455" s="134"/>
      <c r="C455" s="153" t="s">
        <v>1050</v>
      </c>
      <c r="D455" s="153" t="s">
        <v>191</v>
      </c>
      <c r="E455" s="154" t="s">
        <v>1547</v>
      </c>
      <c r="F455" s="155" t="s">
        <v>1548</v>
      </c>
      <c r="G455" s="156" t="s">
        <v>217</v>
      </c>
      <c r="H455" s="157">
        <v>11</v>
      </c>
      <c r="I455" s="158"/>
      <c r="J455" s="159">
        <f>ROUND(I455*H455,2)</f>
        <v>0</v>
      </c>
      <c r="K455" s="155" t="s">
        <v>1</v>
      </c>
      <c r="L455" s="32"/>
      <c r="M455" s="160" t="s">
        <v>1</v>
      </c>
      <c r="N455" s="161" t="s">
        <v>41</v>
      </c>
      <c r="P455" s="145">
        <f>O455*H455</f>
        <v>0</v>
      </c>
      <c r="Q455" s="145">
        <v>0</v>
      </c>
      <c r="R455" s="145">
        <f>Q455*H455</f>
        <v>0</v>
      </c>
      <c r="S455" s="145">
        <v>0</v>
      </c>
      <c r="T455" s="146">
        <f>S455*H455</f>
        <v>0</v>
      </c>
      <c r="AR455" s="147" t="s">
        <v>200</v>
      </c>
      <c r="AT455" s="147" t="s">
        <v>191</v>
      </c>
      <c r="AU455" s="147" t="s">
        <v>85</v>
      </c>
      <c r="AY455" s="17" t="s">
        <v>181</v>
      </c>
      <c r="BE455" s="148">
        <f>IF(N455="základní",J455,0)</f>
        <v>0</v>
      </c>
      <c r="BF455" s="148">
        <f>IF(N455="snížená",J455,0)</f>
        <v>0</v>
      </c>
      <c r="BG455" s="148">
        <f>IF(N455="zákl. přenesená",J455,0)</f>
        <v>0</v>
      </c>
      <c r="BH455" s="148">
        <f>IF(N455="sníž. přenesená",J455,0)</f>
        <v>0</v>
      </c>
      <c r="BI455" s="148">
        <f>IF(N455="nulová",J455,0)</f>
        <v>0</v>
      </c>
      <c r="BJ455" s="17" t="s">
        <v>83</v>
      </c>
      <c r="BK455" s="148">
        <f>ROUND(I455*H455,2)</f>
        <v>0</v>
      </c>
      <c r="BL455" s="17" t="s">
        <v>200</v>
      </c>
      <c r="BM455" s="147" t="s">
        <v>1549</v>
      </c>
    </row>
    <row r="456" spans="2:65" s="1" customFormat="1" ht="19.5">
      <c r="B456" s="32"/>
      <c r="D456" s="149" t="s">
        <v>190</v>
      </c>
      <c r="F456" s="150" t="s">
        <v>1548</v>
      </c>
      <c r="I456" s="151"/>
      <c r="L456" s="32"/>
      <c r="M456" s="152"/>
      <c r="T456" s="56"/>
      <c r="AT456" s="17" t="s">
        <v>190</v>
      </c>
      <c r="AU456" s="17" t="s">
        <v>85</v>
      </c>
    </row>
    <row r="457" spans="2:65" s="1" customFormat="1" ht="24.2" customHeight="1">
      <c r="B457" s="134"/>
      <c r="C457" s="153" t="s">
        <v>805</v>
      </c>
      <c r="D457" s="153" t="s">
        <v>191</v>
      </c>
      <c r="E457" s="154" t="s">
        <v>1550</v>
      </c>
      <c r="F457" s="155" t="s">
        <v>1551</v>
      </c>
      <c r="G457" s="156" t="s">
        <v>734</v>
      </c>
      <c r="H457" s="157">
        <v>64.278000000000006</v>
      </c>
      <c r="I457" s="158"/>
      <c r="J457" s="159">
        <f>ROUND(I457*H457,2)</f>
        <v>0</v>
      </c>
      <c r="K457" s="155" t="s">
        <v>1</v>
      </c>
      <c r="L457" s="32"/>
      <c r="M457" s="160" t="s">
        <v>1</v>
      </c>
      <c r="N457" s="161" t="s">
        <v>41</v>
      </c>
      <c r="P457" s="145">
        <f>O457*H457</f>
        <v>0</v>
      </c>
      <c r="Q457" s="145">
        <v>0</v>
      </c>
      <c r="R457" s="145">
        <f>Q457*H457</f>
        <v>0</v>
      </c>
      <c r="S457" s="145">
        <v>0.18099999999999999</v>
      </c>
      <c r="T457" s="146">
        <f>S457*H457</f>
        <v>11.634318</v>
      </c>
      <c r="AR457" s="147" t="s">
        <v>200</v>
      </c>
      <c r="AT457" s="147" t="s">
        <v>191</v>
      </c>
      <c r="AU457" s="147" t="s">
        <v>85</v>
      </c>
      <c r="AY457" s="17" t="s">
        <v>181</v>
      </c>
      <c r="BE457" s="148">
        <f>IF(N457="základní",J457,0)</f>
        <v>0</v>
      </c>
      <c r="BF457" s="148">
        <f>IF(N457="snížená",J457,0)</f>
        <v>0</v>
      </c>
      <c r="BG457" s="148">
        <f>IF(N457="zákl. přenesená",J457,0)</f>
        <v>0</v>
      </c>
      <c r="BH457" s="148">
        <f>IF(N457="sníž. přenesená",J457,0)</f>
        <v>0</v>
      </c>
      <c r="BI457" s="148">
        <f>IF(N457="nulová",J457,0)</f>
        <v>0</v>
      </c>
      <c r="BJ457" s="17" t="s">
        <v>83</v>
      </c>
      <c r="BK457" s="148">
        <f>ROUND(I457*H457,2)</f>
        <v>0</v>
      </c>
      <c r="BL457" s="17" t="s">
        <v>200</v>
      </c>
      <c r="BM457" s="147" t="s">
        <v>1552</v>
      </c>
    </row>
    <row r="458" spans="2:65" s="1" customFormat="1" ht="11.25">
      <c r="B458" s="32"/>
      <c r="D458" s="149" t="s">
        <v>190</v>
      </c>
      <c r="F458" s="150" t="s">
        <v>1551</v>
      </c>
      <c r="I458" s="151"/>
      <c r="L458" s="32"/>
      <c r="M458" s="152"/>
      <c r="T458" s="56"/>
      <c r="AT458" s="17" t="s">
        <v>190</v>
      </c>
      <c r="AU458" s="17" t="s">
        <v>85</v>
      </c>
    </row>
    <row r="459" spans="2:65" s="13" customFormat="1" ht="11.25">
      <c r="B459" s="175"/>
      <c r="D459" s="149" t="s">
        <v>1207</v>
      </c>
      <c r="E459" s="176" t="s">
        <v>1</v>
      </c>
      <c r="F459" s="177" t="s">
        <v>1258</v>
      </c>
      <c r="H459" s="176" t="s">
        <v>1</v>
      </c>
      <c r="I459" s="178"/>
      <c r="L459" s="175"/>
      <c r="M459" s="179"/>
      <c r="T459" s="180"/>
      <c r="AT459" s="176" t="s">
        <v>1207</v>
      </c>
      <c r="AU459" s="176" t="s">
        <v>85</v>
      </c>
      <c r="AV459" s="13" t="s">
        <v>83</v>
      </c>
      <c r="AW459" s="13" t="s">
        <v>33</v>
      </c>
      <c r="AX459" s="13" t="s">
        <v>76</v>
      </c>
      <c r="AY459" s="176" t="s">
        <v>181</v>
      </c>
    </row>
    <row r="460" spans="2:65" s="12" customFormat="1" ht="11.25">
      <c r="B460" s="168"/>
      <c r="D460" s="149" t="s">
        <v>1207</v>
      </c>
      <c r="E460" s="169" t="s">
        <v>1</v>
      </c>
      <c r="F460" s="170" t="s">
        <v>1553</v>
      </c>
      <c r="H460" s="171">
        <v>4.71</v>
      </c>
      <c r="I460" s="172"/>
      <c r="L460" s="168"/>
      <c r="M460" s="173"/>
      <c r="T460" s="174"/>
      <c r="AT460" s="169" t="s">
        <v>1207</v>
      </c>
      <c r="AU460" s="169" t="s">
        <v>85</v>
      </c>
      <c r="AV460" s="12" t="s">
        <v>85</v>
      </c>
      <c r="AW460" s="12" t="s">
        <v>33</v>
      </c>
      <c r="AX460" s="12" t="s">
        <v>76</v>
      </c>
      <c r="AY460" s="169" t="s">
        <v>181</v>
      </c>
    </row>
    <row r="461" spans="2:65" s="12" customFormat="1" ht="11.25">
      <c r="B461" s="168"/>
      <c r="D461" s="149" t="s">
        <v>1207</v>
      </c>
      <c r="E461" s="169" t="s">
        <v>1</v>
      </c>
      <c r="F461" s="170" t="s">
        <v>1554</v>
      </c>
      <c r="H461" s="171">
        <v>1.355</v>
      </c>
      <c r="I461" s="172"/>
      <c r="L461" s="168"/>
      <c r="M461" s="173"/>
      <c r="T461" s="174"/>
      <c r="AT461" s="169" t="s">
        <v>1207</v>
      </c>
      <c r="AU461" s="169" t="s">
        <v>85</v>
      </c>
      <c r="AV461" s="12" t="s">
        <v>85</v>
      </c>
      <c r="AW461" s="12" t="s">
        <v>33</v>
      </c>
      <c r="AX461" s="12" t="s">
        <v>76</v>
      </c>
      <c r="AY461" s="169" t="s">
        <v>181</v>
      </c>
    </row>
    <row r="462" spans="2:65" s="12" customFormat="1" ht="22.5">
      <c r="B462" s="168"/>
      <c r="D462" s="149" t="s">
        <v>1207</v>
      </c>
      <c r="E462" s="169" t="s">
        <v>1</v>
      </c>
      <c r="F462" s="170" t="s">
        <v>1555</v>
      </c>
      <c r="H462" s="171">
        <v>21.734999999999999</v>
      </c>
      <c r="I462" s="172"/>
      <c r="L462" s="168"/>
      <c r="M462" s="173"/>
      <c r="T462" s="174"/>
      <c r="AT462" s="169" t="s">
        <v>1207</v>
      </c>
      <c r="AU462" s="169" t="s">
        <v>85</v>
      </c>
      <c r="AV462" s="12" t="s">
        <v>85</v>
      </c>
      <c r="AW462" s="12" t="s">
        <v>33</v>
      </c>
      <c r="AX462" s="12" t="s">
        <v>76</v>
      </c>
      <c r="AY462" s="169" t="s">
        <v>181</v>
      </c>
    </row>
    <row r="463" spans="2:65" s="15" customFormat="1" ht="11.25">
      <c r="B463" s="188"/>
      <c r="D463" s="149" t="s">
        <v>1207</v>
      </c>
      <c r="E463" s="189" t="s">
        <v>1</v>
      </c>
      <c r="F463" s="190" t="s">
        <v>1328</v>
      </c>
      <c r="H463" s="191">
        <v>27.799999999999997</v>
      </c>
      <c r="I463" s="192"/>
      <c r="L463" s="188"/>
      <c r="M463" s="193"/>
      <c r="T463" s="194"/>
      <c r="AT463" s="189" t="s">
        <v>1207</v>
      </c>
      <c r="AU463" s="189" t="s">
        <v>85</v>
      </c>
      <c r="AV463" s="15" t="s">
        <v>91</v>
      </c>
      <c r="AW463" s="15" t="s">
        <v>33</v>
      </c>
      <c r="AX463" s="15" t="s">
        <v>76</v>
      </c>
      <c r="AY463" s="189" t="s">
        <v>181</v>
      </c>
    </row>
    <row r="464" spans="2:65" s="13" customFormat="1" ht="11.25">
      <c r="B464" s="175"/>
      <c r="D464" s="149" t="s">
        <v>1207</v>
      </c>
      <c r="E464" s="176" t="s">
        <v>1</v>
      </c>
      <c r="F464" s="177" t="s">
        <v>1329</v>
      </c>
      <c r="H464" s="176" t="s">
        <v>1</v>
      </c>
      <c r="I464" s="178"/>
      <c r="L464" s="175"/>
      <c r="M464" s="179"/>
      <c r="T464" s="180"/>
      <c r="AT464" s="176" t="s">
        <v>1207</v>
      </c>
      <c r="AU464" s="176" t="s">
        <v>85</v>
      </c>
      <c r="AV464" s="13" t="s">
        <v>83</v>
      </c>
      <c r="AW464" s="13" t="s">
        <v>33</v>
      </c>
      <c r="AX464" s="13" t="s">
        <v>76</v>
      </c>
      <c r="AY464" s="176" t="s">
        <v>181</v>
      </c>
    </row>
    <row r="465" spans="2:65" s="12" customFormat="1" ht="11.25">
      <c r="B465" s="168"/>
      <c r="D465" s="149" t="s">
        <v>1207</v>
      </c>
      <c r="E465" s="169" t="s">
        <v>1</v>
      </c>
      <c r="F465" s="170" t="s">
        <v>1556</v>
      </c>
      <c r="H465" s="171">
        <v>8.468</v>
      </c>
      <c r="I465" s="172"/>
      <c r="L465" s="168"/>
      <c r="M465" s="173"/>
      <c r="T465" s="174"/>
      <c r="AT465" s="169" t="s">
        <v>1207</v>
      </c>
      <c r="AU465" s="169" t="s">
        <v>85</v>
      </c>
      <c r="AV465" s="12" t="s">
        <v>85</v>
      </c>
      <c r="AW465" s="12" t="s">
        <v>33</v>
      </c>
      <c r="AX465" s="12" t="s">
        <v>76</v>
      </c>
      <c r="AY465" s="169" t="s">
        <v>181</v>
      </c>
    </row>
    <row r="466" spans="2:65" s="12" customFormat="1" ht="11.25">
      <c r="B466" s="168"/>
      <c r="D466" s="149" t="s">
        <v>1207</v>
      </c>
      <c r="E466" s="169" t="s">
        <v>1</v>
      </c>
      <c r="F466" s="170" t="s">
        <v>1557</v>
      </c>
      <c r="H466" s="171">
        <v>24.41</v>
      </c>
      <c r="I466" s="172"/>
      <c r="L466" s="168"/>
      <c r="M466" s="173"/>
      <c r="T466" s="174"/>
      <c r="AT466" s="169" t="s">
        <v>1207</v>
      </c>
      <c r="AU466" s="169" t="s">
        <v>85</v>
      </c>
      <c r="AV466" s="12" t="s">
        <v>85</v>
      </c>
      <c r="AW466" s="12" t="s">
        <v>33</v>
      </c>
      <c r="AX466" s="12" t="s">
        <v>76</v>
      </c>
      <c r="AY466" s="169" t="s">
        <v>181</v>
      </c>
    </row>
    <row r="467" spans="2:65" s="15" customFormat="1" ht="11.25">
      <c r="B467" s="188"/>
      <c r="D467" s="149" t="s">
        <v>1207</v>
      </c>
      <c r="E467" s="189" t="s">
        <v>1</v>
      </c>
      <c r="F467" s="190" t="s">
        <v>1328</v>
      </c>
      <c r="H467" s="191">
        <v>32.878</v>
      </c>
      <c r="I467" s="192"/>
      <c r="L467" s="188"/>
      <c r="M467" s="193"/>
      <c r="T467" s="194"/>
      <c r="AT467" s="189" t="s">
        <v>1207</v>
      </c>
      <c r="AU467" s="189" t="s">
        <v>85</v>
      </c>
      <c r="AV467" s="15" t="s">
        <v>91</v>
      </c>
      <c r="AW467" s="15" t="s">
        <v>33</v>
      </c>
      <c r="AX467" s="15" t="s">
        <v>76</v>
      </c>
      <c r="AY467" s="189" t="s">
        <v>181</v>
      </c>
    </row>
    <row r="468" spans="2:65" s="13" customFormat="1" ht="11.25">
      <c r="B468" s="175"/>
      <c r="D468" s="149" t="s">
        <v>1207</v>
      </c>
      <c r="E468" s="176" t="s">
        <v>1</v>
      </c>
      <c r="F468" s="177" t="s">
        <v>1267</v>
      </c>
      <c r="H468" s="176" t="s">
        <v>1</v>
      </c>
      <c r="I468" s="178"/>
      <c r="L468" s="175"/>
      <c r="M468" s="179"/>
      <c r="T468" s="180"/>
      <c r="AT468" s="176" t="s">
        <v>1207</v>
      </c>
      <c r="AU468" s="176" t="s">
        <v>85</v>
      </c>
      <c r="AV468" s="13" t="s">
        <v>83</v>
      </c>
      <c r="AW468" s="13" t="s">
        <v>33</v>
      </c>
      <c r="AX468" s="13" t="s">
        <v>76</v>
      </c>
      <c r="AY468" s="176" t="s">
        <v>181</v>
      </c>
    </row>
    <row r="469" spans="2:65" s="12" customFormat="1" ht="11.25">
      <c r="B469" s="168"/>
      <c r="D469" s="149" t="s">
        <v>1207</v>
      </c>
      <c r="E469" s="169" t="s">
        <v>1</v>
      </c>
      <c r="F469" s="170" t="s">
        <v>1558</v>
      </c>
      <c r="H469" s="171">
        <v>3.6</v>
      </c>
      <c r="I469" s="172"/>
      <c r="L469" s="168"/>
      <c r="M469" s="173"/>
      <c r="T469" s="174"/>
      <c r="AT469" s="169" t="s">
        <v>1207</v>
      </c>
      <c r="AU469" s="169" t="s">
        <v>85</v>
      </c>
      <c r="AV469" s="12" t="s">
        <v>85</v>
      </c>
      <c r="AW469" s="12" t="s">
        <v>33</v>
      </c>
      <c r="AX469" s="12" t="s">
        <v>76</v>
      </c>
      <c r="AY469" s="169" t="s">
        <v>181</v>
      </c>
    </row>
    <row r="470" spans="2:65" s="15" customFormat="1" ht="11.25">
      <c r="B470" s="188"/>
      <c r="D470" s="149" t="s">
        <v>1207</v>
      </c>
      <c r="E470" s="189" t="s">
        <v>1</v>
      </c>
      <c r="F470" s="190" t="s">
        <v>1328</v>
      </c>
      <c r="H470" s="191">
        <v>3.6</v>
      </c>
      <c r="I470" s="192"/>
      <c r="L470" s="188"/>
      <c r="M470" s="193"/>
      <c r="T470" s="194"/>
      <c r="AT470" s="189" t="s">
        <v>1207</v>
      </c>
      <c r="AU470" s="189" t="s">
        <v>85</v>
      </c>
      <c r="AV470" s="15" t="s">
        <v>91</v>
      </c>
      <c r="AW470" s="15" t="s">
        <v>33</v>
      </c>
      <c r="AX470" s="15" t="s">
        <v>76</v>
      </c>
      <c r="AY470" s="189" t="s">
        <v>181</v>
      </c>
    </row>
    <row r="471" spans="2:65" s="14" customFormat="1" ht="11.25">
      <c r="B471" s="181"/>
      <c r="D471" s="149" t="s">
        <v>1207</v>
      </c>
      <c r="E471" s="182" t="s">
        <v>1</v>
      </c>
      <c r="F471" s="183" t="s">
        <v>1221</v>
      </c>
      <c r="H471" s="184">
        <v>64.277999999999992</v>
      </c>
      <c r="I471" s="185"/>
      <c r="L471" s="181"/>
      <c r="M471" s="186"/>
      <c r="T471" s="187"/>
      <c r="AT471" s="182" t="s">
        <v>1207</v>
      </c>
      <c r="AU471" s="182" t="s">
        <v>85</v>
      </c>
      <c r="AV471" s="14" t="s">
        <v>200</v>
      </c>
      <c r="AW471" s="14" t="s">
        <v>33</v>
      </c>
      <c r="AX471" s="14" t="s">
        <v>83</v>
      </c>
      <c r="AY471" s="182" t="s">
        <v>181</v>
      </c>
    </row>
    <row r="472" spans="2:65" s="1" customFormat="1" ht="24.2" customHeight="1">
      <c r="B472" s="134"/>
      <c r="C472" s="153" t="s">
        <v>1057</v>
      </c>
      <c r="D472" s="153" t="s">
        <v>191</v>
      </c>
      <c r="E472" s="154" t="s">
        <v>1559</v>
      </c>
      <c r="F472" s="155" t="s">
        <v>1560</v>
      </c>
      <c r="G472" s="156" t="s">
        <v>734</v>
      </c>
      <c r="H472" s="157">
        <v>47.54</v>
      </c>
      <c r="I472" s="158"/>
      <c r="J472" s="159">
        <f>ROUND(I472*H472,2)</f>
        <v>0</v>
      </c>
      <c r="K472" s="155" t="s">
        <v>1</v>
      </c>
      <c r="L472" s="32"/>
      <c r="M472" s="160" t="s">
        <v>1</v>
      </c>
      <c r="N472" s="161" t="s">
        <v>41</v>
      </c>
      <c r="P472" s="145">
        <f>O472*H472</f>
        <v>0</v>
      </c>
      <c r="Q472" s="145">
        <v>0</v>
      </c>
      <c r="R472" s="145">
        <f>Q472*H472</f>
        <v>0</v>
      </c>
      <c r="S472" s="145">
        <v>0.26100000000000001</v>
      </c>
      <c r="T472" s="146">
        <f>S472*H472</f>
        <v>12.40794</v>
      </c>
      <c r="AR472" s="147" t="s">
        <v>200</v>
      </c>
      <c r="AT472" s="147" t="s">
        <v>191</v>
      </c>
      <c r="AU472" s="147" t="s">
        <v>85</v>
      </c>
      <c r="AY472" s="17" t="s">
        <v>181</v>
      </c>
      <c r="BE472" s="148">
        <f>IF(N472="základní",J472,0)</f>
        <v>0</v>
      </c>
      <c r="BF472" s="148">
        <f>IF(N472="snížená",J472,0)</f>
        <v>0</v>
      </c>
      <c r="BG472" s="148">
        <f>IF(N472="zákl. přenesená",J472,0)</f>
        <v>0</v>
      </c>
      <c r="BH472" s="148">
        <f>IF(N472="sníž. přenesená",J472,0)</f>
        <v>0</v>
      </c>
      <c r="BI472" s="148">
        <f>IF(N472="nulová",J472,0)</f>
        <v>0</v>
      </c>
      <c r="BJ472" s="17" t="s">
        <v>83</v>
      </c>
      <c r="BK472" s="148">
        <f>ROUND(I472*H472,2)</f>
        <v>0</v>
      </c>
      <c r="BL472" s="17" t="s">
        <v>200</v>
      </c>
      <c r="BM472" s="147" t="s">
        <v>1561</v>
      </c>
    </row>
    <row r="473" spans="2:65" s="1" customFormat="1" ht="19.5">
      <c r="B473" s="32"/>
      <c r="D473" s="149" t="s">
        <v>190</v>
      </c>
      <c r="F473" s="150" t="s">
        <v>1560</v>
      </c>
      <c r="I473" s="151"/>
      <c r="L473" s="32"/>
      <c r="M473" s="152"/>
      <c r="T473" s="56"/>
      <c r="AT473" s="17" t="s">
        <v>190</v>
      </c>
      <c r="AU473" s="17" t="s">
        <v>85</v>
      </c>
    </row>
    <row r="474" spans="2:65" s="12" customFormat="1" ht="11.25">
      <c r="B474" s="168"/>
      <c r="D474" s="149" t="s">
        <v>1207</v>
      </c>
      <c r="E474" s="169" t="s">
        <v>1</v>
      </c>
      <c r="F474" s="170" t="s">
        <v>1562</v>
      </c>
      <c r="H474" s="171">
        <v>0</v>
      </c>
      <c r="I474" s="172"/>
      <c r="L474" s="168"/>
      <c r="M474" s="173"/>
      <c r="T474" s="174"/>
      <c r="AT474" s="169" t="s">
        <v>1207</v>
      </c>
      <c r="AU474" s="169" t="s">
        <v>85</v>
      </c>
      <c r="AV474" s="12" t="s">
        <v>85</v>
      </c>
      <c r="AW474" s="12" t="s">
        <v>33</v>
      </c>
      <c r="AX474" s="12" t="s">
        <v>76</v>
      </c>
      <c r="AY474" s="169" t="s">
        <v>181</v>
      </c>
    </row>
    <row r="475" spans="2:65" s="12" customFormat="1" ht="11.25">
      <c r="B475" s="168"/>
      <c r="D475" s="149" t="s">
        <v>1207</v>
      </c>
      <c r="E475" s="169" t="s">
        <v>1</v>
      </c>
      <c r="F475" s="170" t="s">
        <v>1563</v>
      </c>
      <c r="H475" s="171">
        <v>6.59</v>
      </c>
      <c r="I475" s="172"/>
      <c r="L475" s="168"/>
      <c r="M475" s="173"/>
      <c r="T475" s="174"/>
      <c r="AT475" s="169" t="s">
        <v>1207</v>
      </c>
      <c r="AU475" s="169" t="s">
        <v>85</v>
      </c>
      <c r="AV475" s="12" t="s">
        <v>85</v>
      </c>
      <c r="AW475" s="12" t="s">
        <v>33</v>
      </c>
      <c r="AX475" s="12" t="s">
        <v>76</v>
      </c>
      <c r="AY475" s="169" t="s">
        <v>181</v>
      </c>
    </row>
    <row r="476" spans="2:65" s="12" customFormat="1" ht="11.25">
      <c r="B476" s="168"/>
      <c r="D476" s="149" t="s">
        <v>1207</v>
      </c>
      <c r="E476" s="169" t="s">
        <v>1</v>
      </c>
      <c r="F476" s="170" t="s">
        <v>1564</v>
      </c>
      <c r="H476" s="171">
        <v>40.950000000000003</v>
      </c>
      <c r="I476" s="172"/>
      <c r="L476" s="168"/>
      <c r="M476" s="173"/>
      <c r="T476" s="174"/>
      <c r="AT476" s="169" t="s">
        <v>1207</v>
      </c>
      <c r="AU476" s="169" t="s">
        <v>85</v>
      </c>
      <c r="AV476" s="12" t="s">
        <v>85</v>
      </c>
      <c r="AW476" s="12" t="s">
        <v>33</v>
      </c>
      <c r="AX476" s="12" t="s">
        <v>76</v>
      </c>
      <c r="AY476" s="169" t="s">
        <v>181</v>
      </c>
    </row>
    <row r="477" spans="2:65" s="14" customFormat="1" ht="11.25">
      <c r="B477" s="181"/>
      <c r="D477" s="149" t="s">
        <v>1207</v>
      </c>
      <c r="E477" s="182" t="s">
        <v>1</v>
      </c>
      <c r="F477" s="183" t="s">
        <v>1221</v>
      </c>
      <c r="H477" s="184">
        <v>47.540000000000006</v>
      </c>
      <c r="I477" s="185"/>
      <c r="L477" s="181"/>
      <c r="M477" s="186"/>
      <c r="T477" s="187"/>
      <c r="AT477" s="182" t="s">
        <v>1207</v>
      </c>
      <c r="AU477" s="182" t="s">
        <v>85</v>
      </c>
      <c r="AV477" s="14" t="s">
        <v>200</v>
      </c>
      <c r="AW477" s="14" t="s">
        <v>33</v>
      </c>
      <c r="AX477" s="14" t="s">
        <v>83</v>
      </c>
      <c r="AY477" s="182" t="s">
        <v>181</v>
      </c>
    </row>
    <row r="478" spans="2:65" s="1" customFormat="1" ht="24.2" customHeight="1">
      <c r="B478" s="134"/>
      <c r="C478" s="153" t="s">
        <v>808</v>
      </c>
      <c r="D478" s="153" t="s">
        <v>191</v>
      </c>
      <c r="E478" s="154" t="s">
        <v>1565</v>
      </c>
      <c r="F478" s="155" t="s">
        <v>1566</v>
      </c>
      <c r="G478" s="156" t="s">
        <v>1211</v>
      </c>
      <c r="H478" s="157">
        <v>3.073</v>
      </c>
      <c r="I478" s="158"/>
      <c r="J478" s="159">
        <f>ROUND(I478*H478,2)</f>
        <v>0</v>
      </c>
      <c r="K478" s="155" t="s">
        <v>1</v>
      </c>
      <c r="L478" s="32"/>
      <c r="M478" s="160" t="s">
        <v>1</v>
      </c>
      <c r="N478" s="161" t="s">
        <v>41</v>
      </c>
      <c r="P478" s="145">
        <f>O478*H478</f>
        <v>0</v>
      </c>
      <c r="Q478" s="145">
        <v>0</v>
      </c>
      <c r="R478" s="145">
        <f>Q478*H478</f>
        <v>0</v>
      </c>
      <c r="S478" s="145">
        <v>1.8</v>
      </c>
      <c r="T478" s="146">
        <f>S478*H478</f>
        <v>5.5313999999999997</v>
      </c>
      <c r="AR478" s="147" t="s">
        <v>200</v>
      </c>
      <c r="AT478" s="147" t="s">
        <v>191</v>
      </c>
      <c r="AU478" s="147" t="s">
        <v>85</v>
      </c>
      <c r="AY478" s="17" t="s">
        <v>181</v>
      </c>
      <c r="BE478" s="148">
        <f>IF(N478="základní",J478,0)</f>
        <v>0</v>
      </c>
      <c r="BF478" s="148">
        <f>IF(N478="snížená",J478,0)</f>
        <v>0</v>
      </c>
      <c r="BG478" s="148">
        <f>IF(N478="zákl. přenesená",J478,0)</f>
        <v>0</v>
      </c>
      <c r="BH478" s="148">
        <f>IF(N478="sníž. přenesená",J478,0)</f>
        <v>0</v>
      </c>
      <c r="BI478" s="148">
        <f>IF(N478="nulová",J478,0)</f>
        <v>0</v>
      </c>
      <c r="BJ478" s="17" t="s">
        <v>83</v>
      </c>
      <c r="BK478" s="148">
        <f>ROUND(I478*H478,2)</f>
        <v>0</v>
      </c>
      <c r="BL478" s="17" t="s">
        <v>200</v>
      </c>
      <c r="BM478" s="147" t="s">
        <v>1567</v>
      </c>
    </row>
    <row r="479" spans="2:65" s="1" customFormat="1" ht="19.5">
      <c r="B479" s="32"/>
      <c r="D479" s="149" t="s">
        <v>190</v>
      </c>
      <c r="F479" s="150" t="s">
        <v>1566</v>
      </c>
      <c r="I479" s="151"/>
      <c r="L479" s="32"/>
      <c r="M479" s="152"/>
      <c r="T479" s="56"/>
      <c r="AT479" s="17" t="s">
        <v>190</v>
      </c>
      <c r="AU479" s="17" t="s">
        <v>85</v>
      </c>
    </row>
    <row r="480" spans="2:65" s="13" customFormat="1" ht="11.25">
      <c r="B480" s="175"/>
      <c r="D480" s="149" t="s">
        <v>1207</v>
      </c>
      <c r="E480" s="176" t="s">
        <v>1</v>
      </c>
      <c r="F480" s="177" t="s">
        <v>1258</v>
      </c>
      <c r="H480" s="176" t="s">
        <v>1</v>
      </c>
      <c r="I480" s="178"/>
      <c r="L480" s="175"/>
      <c r="M480" s="179"/>
      <c r="T480" s="180"/>
      <c r="AT480" s="176" t="s">
        <v>1207</v>
      </c>
      <c r="AU480" s="176" t="s">
        <v>85</v>
      </c>
      <c r="AV480" s="13" t="s">
        <v>83</v>
      </c>
      <c r="AW480" s="13" t="s">
        <v>33</v>
      </c>
      <c r="AX480" s="13" t="s">
        <v>76</v>
      </c>
      <c r="AY480" s="176" t="s">
        <v>181</v>
      </c>
    </row>
    <row r="481" spans="2:65" s="12" customFormat="1" ht="11.25">
      <c r="B481" s="168"/>
      <c r="D481" s="149" t="s">
        <v>1207</v>
      </c>
      <c r="E481" s="169" t="s">
        <v>1</v>
      </c>
      <c r="F481" s="170" t="s">
        <v>1568</v>
      </c>
      <c r="H481" s="171">
        <v>0.45500000000000002</v>
      </c>
      <c r="I481" s="172"/>
      <c r="L481" s="168"/>
      <c r="M481" s="173"/>
      <c r="T481" s="174"/>
      <c r="AT481" s="169" t="s">
        <v>1207</v>
      </c>
      <c r="AU481" s="169" t="s">
        <v>85</v>
      </c>
      <c r="AV481" s="12" t="s">
        <v>85</v>
      </c>
      <c r="AW481" s="12" t="s">
        <v>33</v>
      </c>
      <c r="AX481" s="12" t="s">
        <v>76</v>
      </c>
      <c r="AY481" s="169" t="s">
        <v>181</v>
      </c>
    </row>
    <row r="482" spans="2:65" s="12" customFormat="1" ht="11.25">
      <c r="B482" s="168"/>
      <c r="D482" s="149" t="s">
        <v>1207</v>
      </c>
      <c r="E482" s="169" t="s">
        <v>1</v>
      </c>
      <c r="F482" s="170" t="s">
        <v>1569</v>
      </c>
      <c r="H482" s="171">
        <v>0.27</v>
      </c>
      <c r="I482" s="172"/>
      <c r="L482" s="168"/>
      <c r="M482" s="173"/>
      <c r="T482" s="174"/>
      <c r="AT482" s="169" t="s">
        <v>1207</v>
      </c>
      <c r="AU482" s="169" t="s">
        <v>85</v>
      </c>
      <c r="AV482" s="12" t="s">
        <v>85</v>
      </c>
      <c r="AW482" s="12" t="s">
        <v>33</v>
      </c>
      <c r="AX482" s="12" t="s">
        <v>76</v>
      </c>
      <c r="AY482" s="169" t="s">
        <v>181</v>
      </c>
    </row>
    <row r="483" spans="2:65" s="12" customFormat="1" ht="11.25">
      <c r="B483" s="168"/>
      <c r="D483" s="149" t="s">
        <v>1207</v>
      </c>
      <c r="E483" s="169" t="s">
        <v>1</v>
      </c>
      <c r="F483" s="170" t="s">
        <v>1570</v>
      </c>
      <c r="H483" s="171">
        <v>5.3999999999999999E-2</v>
      </c>
      <c r="I483" s="172"/>
      <c r="L483" s="168"/>
      <c r="M483" s="173"/>
      <c r="T483" s="174"/>
      <c r="AT483" s="169" t="s">
        <v>1207</v>
      </c>
      <c r="AU483" s="169" t="s">
        <v>85</v>
      </c>
      <c r="AV483" s="12" t="s">
        <v>85</v>
      </c>
      <c r="AW483" s="12" t="s">
        <v>33</v>
      </c>
      <c r="AX483" s="12" t="s">
        <v>76</v>
      </c>
      <c r="AY483" s="169" t="s">
        <v>181</v>
      </c>
    </row>
    <row r="484" spans="2:65" s="12" customFormat="1" ht="11.25">
      <c r="B484" s="168"/>
      <c r="D484" s="149" t="s">
        <v>1207</v>
      </c>
      <c r="E484" s="169" t="s">
        <v>1</v>
      </c>
      <c r="F484" s="170" t="s">
        <v>1571</v>
      </c>
      <c r="H484" s="171">
        <v>0.89700000000000002</v>
      </c>
      <c r="I484" s="172"/>
      <c r="L484" s="168"/>
      <c r="M484" s="173"/>
      <c r="T484" s="174"/>
      <c r="AT484" s="169" t="s">
        <v>1207</v>
      </c>
      <c r="AU484" s="169" t="s">
        <v>85</v>
      </c>
      <c r="AV484" s="12" t="s">
        <v>85</v>
      </c>
      <c r="AW484" s="12" t="s">
        <v>33</v>
      </c>
      <c r="AX484" s="12" t="s">
        <v>76</v>
      </c>
      <c r="AY484" s="169" t="s">
        <v>181</v>
      </c>
    </row>
    <row r="485" spans="2:65" s="12" customFormat="1" ht="11.25">
      <c r="B485" s="168"/>
      <c r="D485" s="149" t="s">
        <v>1207</v>
      </c>
      <c r="E485" s="169" t="s">
        <v>1</v>
      </c>
      <c r="F485" s="170" t="s">
        <v>1572</v>
      </c>
      <c r="H485" s="171">
        <v>0.20699999999999999</v>
      </c>
      <c r="I485" s="172"/>
      <c r="L485" s="168"/>
      <c r="M485" s="173"/>
      <c r="T485" s="174"/>
      <c r="AT485" s="169" t="s">
        <v>1207</v>
      </c>
      <c r="AU485" s="169" t="s">
        <v>85</v>
      </c>
      <c r="AV485" s="12" t="s">
        <v>85</v>
      </c>
      <c r="AW485" s="12" t="s">
        <v>33</v>
      </c>
      <c r="AX485" s="12" t="s">
        <v>76</v>
      </c>
      <c r="AY485" s="169" t="s">
        <v>181</v>
      </c>
    </row>
    <row r="486" spans="2:65" s="12" customFormat="1" ht="11.25">
      <c r="B486" s="168"/>
      <c r="D486" s="149" t="s">
        <v>1207</v>
      </c>
      <c r="E486" s="169" t="s">
        <v>1</v>
      </c>
      <c r="F486" s="170" t="s">
        <v>1573</v>
      </c>
      <c r="H486" s="171">
        <v>0.92</v>
      </c>
      <c r="I486" s="172"/>
      <c r="L486" s="168"/>
      <c r="M486" s="173"/>
      <c r="T486" s="174"/>
      <c r="AT486" s="169" t="s">
        <v>1207</v>
      </c>
      <c r="AU486" s="169" t="s">
        <v>85</v>
      </c>
      <c r="AV486" s="12" t="s">
        <v>85</v>
      </c>
      <c r="AW486" s="12" t="s">
        <v>33</v>
      </c>
      <c r="AX486" s="12" t="s">
        <v>76</v>
      </c>
      <c r="AY486" s="169" t="s">
        <v>181</v>
      </c>
    </row>
    <row r="487" spans="2:65" s="12" customFormat="1" ht="11.25">
      <c r="B487" s="168"/>
      <c r="D487" s="149" t="s">
        <v>1207</v>
      </c>
      <c r="E487" s="169" t="s">
        <v>1</v>
      </c>
      <c r="F487" s="170" t="s">
        <v>1574</v>
      </c>
      <c r="H487" s="171">
        <v>0.27</v>
      </c>
      <c r="I487" s="172"/>
      <c r="L487" s="168"/>
      <c r="M487" s="173"/>
      <c r="T487" s="174"/>
      <c r="AT487" s="169" t="s">
        <v>1207</v>
      </c>
      <c r="AU487" s="169" t="s">
        <v>85</v>
      </c>
      <c r="AV487" s="12" t="s">
        <v>85</v>
      </c>
      <c r="AW487" s="12" t="s">
        <v>33</v>
      </c>
      <c r="AX487" s="12" t="s">
        <v>76</v>
      </c>
      <c r="AY487" s="169" t="s">
        <v>181</v>
      </c>
    </row>
    <row r="488" spans="2:65" s="15" customFormat="1" ht="11.25">
      <c r="B488" s="188"/>
      <c r="D488" s="149" t="s">
        <v>1207</v>
      </c>
      <c r="E488" s="189" t="s">
        <v>1</v>
      </c>
      <c r="F488" s="190" t="s">
        <v>1328</v>
      </c>
      <c r="H488" s="191">
        <v>3.0730000000000004</v>
      </c>
      <c r="I488" s="192"/>
      <c r="L488" s="188"/>
      <c r="M488" s="193"/>
      <c r="T488" s="194"/>
      <c r="AT488" s="189" t="s">
        <v>1207</v>
      </c>
      <c r="AU488" s="189" t="s">
        <v>85</v>
      </c>
      <c r="AV488" s="15" t="s">
        <v>91</v>
      </c>
      <c r="AW488" s="15" t="s">
        <v>33</v>
      </c>
      <c r="AX488" s="15" t="s">
        <v>76</v>
      </c>
      <c r="AY488" s="189" t="s">
        <v>181</v>
      </c>
    </row>
    <row r="489" spans="2:65" s="12" customFormat="1" ht="11.25">
      <c r="B489" s="168"/>
      <c r="D489" s="149" t="s">
        <v>1207</v>
      </c>
      <c r="E489" s="169" t="s">
        <v>1</v>
      </c>
      <c r="F489" s="170" t="s">
        <v>1575</v>
      </c>
      <c r="H489" s="171">
        <v>0</v>
      </c>
      <c r="I489" s="172"/>
      <c r="L489" s="168"/>
      <c r="M489" s="173"/>
      <c r="T489" s="174"/>
      <c r="AT489" s="169" t="s">
        <v>1207</v>
      </c>
      <c r="AU489" s="169" t="s">
        <v>85</v>
      </c>
      <c r="AV489" s="12" t="s">
        <v>85</v>
      </c>
      <c r="AW489" s="12" t="s">
        <v>33</v>
      </c>
      <c r="AX489" s="12" t="s">
        <v>76</v>
      </c>
      <c r="AY489" s="169" t="s">
        <v>181</v>
      </c>
    </row>
    <row r="490" spans="2:65" s="14" customFormat="1" ht="11.25">
      <c r="B490" s="181"/>
      <c r="D490" s="149" t="s">
        <v>1207</v>
      </c>
      <c r="E490" s="182" t="s">
        <v>1</v>
      </c>
      <c r="F490" s="183" t="s">
        <v>1221</v>
      </c>
      <c r="H490" s="184">
        <v>3.0730000000000004</v>
      </c>
      <c r="I490" s="185"/>
      <c r="L490" s="181"/>
      <c r="M490" s="186"/>
      <c r="T490" s="187"/>
      <c r="AT490" s="182" t="s">
        <v>1207</v>
      </c>
      <c r="AU490" s="182" t="s">
        <v>85</v>
      </c>
      <c r="AV490" s="14" t="s">
        <v>200</v>
      </c>
      <c r="AW490" s="14" t="s">
        <v>33</v>
      </c>
      <c r="AX490" s="14" t="s">
        <v>83</v>
      </c>
      <c r="AY490" s="182" t="s">
        <v>181</v>
      </c>
    </row>
    <row r="491" spans="2:65" s="1" customFormat="1" ht="24.2" customHeight="1">
      <c r="B491" s="134"/>
      <c r="C491" s="153" t="s">
        <v>1065</v>
      </c>
      <c r="D491" s="153" t="s">
        <v>191</v>
      </c>
      <c r="E491" s="154" t="s">
        <v>1576</v>
      </c>
      <c r="F491" s="155" t="s">
        <v>1577</v>
      </c>
      <c r="G491" s="156" t="s">
        <v>1211</v>
      </c>
      <c r="H491" s="157">
        <v>25.253</v>
      </c>
      <c r="I491" s="158"/>
      <c r="J491" s="159">
        <f>ROUND(I491*H491,2)</f>
        <v>0</v>
      </c>
      <c r="K491" s="155" t="s">
        <v>1</v>
      </c>
      <c r="L491" s="32"/>
      <c r="M491" s="160" t="s">
        <v>1</v>
      </c>
      <c r="N491" s="161" t="s">
        <v>41</v>
      </c>
      <c r="P491" s="145">
        <f>O491*H491</f>
        <v>0</v>
      </c>
      <c r="Q491" s="145">
        <v>0</v>
      </c>
      <c r="R491" s="145">
        <f>Q491*H491</f>
        <v>0</v>
      </c>
      <c r="S491" s="145">
        <v>1.8</v>
      </c>
      <c r="T491" s="146">
        <f>S491*H491</f>
        <v>45.455400000000004</v>
      </c>
      <c r="AR491" s="147" t="s">
        <v>200</v>
      </c>
      <c r="AT491" s="147" t="s">
        <v>191</v>
      </c>
      <c r="AU491" s="147" t="s">
        <v>85</v>
      </c>
      <c r="AY491" s="17" t="s">
        <v>181</v>
      </c>
      <c r="BE491" s="148">
        <f>IF(N491="základní",J491,0)</f>
        <v>0</v>
      </c>
      <c r="BF491" s="148">
        <f>IF(N491="snížená",J491,0)</f>
        <v>0</v>
      </c>
      <c r="BG491" s="148">
        <f>IF(N491="zákl. přenesená",J491,0)</f>
        <v>0</v>
      </c>
      <c r="BH491" s="148">
        <f>IF(N491="sníž. přenesená",J491,0)</f>
        <v>0</v>
      </c>
      <c r="BI491" s="148">
        <f>IF(N491="nulová",J491,0)</f>
        <v>0</v>
      </c>
      <c r="BJ491" s="17" t="s">
        <v>83</v>
      </c>
      <c r="BK491" s="148">
        <f>ROUND(I491*H491,2)</f>
        <v>0</v>
      </c>
      <c r="BL491" s="17" t="s">
        <v>200</v>
      </c>
      <c r="BM491" s="147" t="s">
        <v>1578</v>
      </c>
    </row>
    <row r="492" spans="2:65" s="1" customFormat="1" ht="19.5">
      <c r="B492" s="32"/>
      <c r="D492" s="149" t="s">
        <v>190</v>
      </c>
      <c r="F492" s="150" t="s">
        <v>1577</v>
      </c>
      <c r="I492" s="151"/>
      <c r="L492" s="32"/>
      <c r="M492" s="152"/>
      <c r="T492" s="56"/>
      <c r="AT492" s="17" t="s">
        <v>190</v>
      </c>
      <c r="AU492" s="17" t="s">
        <v>85</v>
      </c>
    </row>
    <row r="493" spans="2:65" s="13" customFormat="1" ht="11.25">
      <c r="B493" s="175"/>
      <c r="D493" s="149" t="s">
        <v>1207</v>
      </c>
      <c r="E493" s="176" t="s">
        <v>1</v>
      </c>
      <c r="F493" s="177" t="s">
        <v>1258</v>
      </c>
      <c r="H493" s="176" t="s">
        <v>1</v>
      </c>
      <c r="I493" s="178"/>
      <c r="L493" s="175"/>
      <c r="M493" s="179"/>
      <c r="T493" s="180"/>
      <c r="AT493" s="176" t="s">
        <v>1207</v>
      </c>
      <c r="AU493" s="176" t="s">
        <v>85</v>
      </c>
      <c r="AV493" s="13" t="s">
        <v>83</v>
      </c>
      <c r="AW493" s="13" t="s">
        <v>33</v>
      </c>
      <c r="AX493" s="13" t="s">
        <v>76</v>
      </c>
      <c r="AY493" s="176" t="s">
        <v>181</v>
      </c>
    </row>
    <row r="494" spans="2:65" s="12" customFormat="1" ht="11.25">
      <c r="B494" s="168"/>
      <c r="D494" s="149" t="s">
        <v>1207</v>
      </c>
      <c r="E494" s="169" t="s">
        <v>1</v>
      </c>
      <c r="F494" s="170" t="s">
        <v>1579</v>
      </c>
      <c r="H494" s="171">
        <v>5.1520000000000001</v>
      </c>
      <c r="I494" s="172"/>
      <c r="L494" s="168"/>
      <c r="M494" s="173"/>
      <c r="T494" s="174"/>
      <c r="AT494" s="169" t="s">
        <v>1207</v>
      </c>
      <c r="AU494" s="169" t="s">
        <v>85</v>
      </c>
      <c r="AV494" s="12" t="s">
        <v>85</v>
      </c>
      <c r="AW494" s="12" t="s">
        <v>33</v>
      </c>
      <c r="AX494" s="12" t="s">
        <v>76</v>
      </c>
      <c r="AY494" s="169" t="s">
        <v>181</v>
      </c>
    </row>
    <row r="495" spans="2:65" s="12" customFormat="1" ht="11.25">
      <c r="B495" s="168"/>
      <c r="D495" s="149" t="s">
        <v>1207</v>
      </c>
      <c r="E495" s="169" t="s">
        <v>1</v>
      </c>
      <c r="F495" s="170" t="s">
        <v>1580</v>
      </c>
      <c r="H495" s="171">
        <v>2.4</v>
      </c>
      <c r="I495" s="172"/>
      <c r="L495" s="168"/>
      <c r="M495" s="173"/>
      <c r="T495" s="174"/>
      <c r="AT495" s="169" t="s">
        <v>1207</v>
      </c>
      <c r="AU495" s="169" t="s">
        <v>85</v>
      </c>
      <c r="AV495" s="12" t="s">
        <v>85</v>
      </c>
      <c r="AW495" s="12" t="s">
        <v>33</v>
      </c>
      <c r="AX495" s="12" t="s">
        <v>76</v>
      </c>
      <c r="AY495" s="169" t="s">
        <v>181</v>
      </c>
    </row>
    <row r="496" spans="2:65" s="12" customFormat="1" ht="11.25">
      <c r="B496" s="168"/>
      <c r="D496" s="149" t="s">
        <v>1207</v>
      </c>
      <c r="E496" s="169" t="s">
        <v>1</v>
      </c>
      <c r="F496" s="170" t="s">
        <v>1581</v>
      </c>
      <c r="H496" s="171">
        <v>3.7229999999999999</v>
      </c>
      <c r="I496" s="172"/>
      <c r="L496" s="168"/>
      <c r="M496" s="173"/>
      <c r="T496" s="174"/>
      <c r="AT496" s="169" t="s">
        <v>1207</v>
      </c>
      <c r="AU496" s="169" t="s">
        <v>85</v>
      </c>
      <c r="AV496" s="12" t="s">
        <v>85</v>
      </c>
      <c r="AW496" s="12" t="s">
        <v>33</v>
      </c>
      <c r="AX496" s="12" t="s">
        <v>76</v>
      </c>
      <c r="AY496" s="169" t="s">
        <v>181</v>
      </c>
    </row>
    <row r="497" spans="2:65" s="12" customFormat="1" ht="11.25">
      <c r="B497" s="168"/>
      <c r="D497" s="149" t="s">
        <v>1207</v>
      </c>
      <c r="E497" s="169" t="s">
        <v>1</v>
      </c>
      <c r="F497" s="170" t="s">
        <v>1582</v>
      </c>
      <c r="H497" s="171">
        <v>7.8</v>
      </c>
      <c r="I497" s="172"/>
      <c r="L497" s="168"/>
      <c r="M497" s="173"/>
      <c r="T497" s="174"/>
      <c r="AT497" s="169" t="s">
        <v>1207</v>
      </c>
      <c r="AU497" s="169" t="s">
        <v>85</v>
      </c>
      <c r="AV497" s="12" t="s">
        <v>85</v>
      </c>
      <c r="AW497" s="12" t="s">
        <v>33</v>
      </c>
      <c r="AX497" s="12" t="s">
        <v>76</v>
      </c>
      <c r="AY497" s="169" t="s">
        <v>181</v>
      </c>
    </row>
    <row r="498" spans="2:65" s="15" customFormat="1" ht="11.25">
      <c r="B498" s="188"/>
      <c r="D498" s="149" t="s">
        <v>1207</v>
      </c>
      <c r="E498" s="189" t="s">
        <v>1</v>
      </c>
      <c r="F498" s="190" t="s">
        <v>1328</v>
      </c>
      <c r="H498" s="191">
        <v>19.074999999999999</v>
      </c>
      <c r="I498" s="192"/>
      <c r="L498" s="188"/>
      <c r="M498" s="193"/>
      <c r="T498" s="194"/>
      <c r="AT498" s="189" t="s">
        <v>1207</v>
      </c>
      <c r="AU498" s="189" t="s">
        <v>85</v>
      </c>
      <c r="AV498" s="15" t="s">
        <v>91</v>
      </c>
      <c r="AW498" s="15" t="s">
        <v>33</v>
      </c>
      <c r="AX498" s="15" t="s">
        <v>76</v>
      </c>
      <c r="AY498" s="189" t="s">
        <v>181</v>
      </c>
    </row>
    <row r="499" spans="2:65" s="13" customFormat="1" ht="11.25">
      <c r="B499" s="175"/>
      <c r="D499" s="149" t="s">
        <v>1207</v>
      </c>
      <c r="E499" s="176" t="s">
        <v>1</v>
      </c>
      <c r="F499" s="177" t="s">
        <v>1329</v>
      </c>
      <c r="H499" s="176" t="s">
        <v>1</v>
      </c>
      <c r="I499" s="178"/>
      <c r="L499" s="175"/>
      <c r="M499" s="179"/>
      <c r="T499" s="180"/>
      <c r="AT499" s="176" t="s">
        <v>1207</v>
      </c>
      <c r="AU499" s="176" t="s">
        <v>85</v>
      </c>
      <c r="AV499" s="13" t="s">
        <v>83</v>
      </c>
      <c r="AW499" s="13" t="s">
        <v>33</v>
      </c>
      <c r="AX499" s="13" t="s">
        <v>76</v>
      </c>
      <c r="AY499" s="176" t="s">
        <v>181</v>
      </c>
    </row>
    <row r="500" spans="2:65" s="12" customFormat="1" ht="11.25">
      <c r="B500" s="168"/>
      <c r="D500" s="149" t="s">
        <v>1207</v>
      </c>
      <c r="E500" s="169" t="s">
        <v>1</v>
      </c>
      <c r="F500" s="170" t="s">
        <v>1583</v>
      </c>
      <c r="H500" s="171">
        <v>6.1779999999999999</v>
      </c>
      <c r="I500" s="172"/>
      <c r="L500" s="168"/>
      <c r="M500" s="173"/>
      <c r="T500" s="174"/>
      <c r="AT500" s="169" t="s">
        <v>1207</v>
      </c>
      <c r="AU500" s="169" t="s">
        <v>85</v>
      </c>
      <c r="AV500" s="12" t="s">
        <v>85</v>
      </c>
      <c r="AW500" s="12" t="s">
        <v>33</v>
      </c>
      <c r="AX500" s="12" t="s">
        <v>76</v>
      </c>
      <c r="AY500" s="169" t="s">
        <v>181</v>
      </c>
    </row>
    <row r="501" spans="2:65" s="15" customFormat="1" ht="11.25">
      <c r="B501" s="188"/>
      <c r="D501" s="149" t="s">
        <v>1207</v>
      </c>
      <c r="E501" s="189" t="s">
        <v>1</v>
      </c>
      <c r="F501" s="190" t="s">
        <v>1328</v>
      </c>
      <c r="H501" s="191">
        <v>6.1779999999999999</v>
      </c>
      <c r="I501" s="192"/>
      <c r="L501" s="188"/>
      <c r="M501" s="193"/>
      <c r="T501" s="194"/>
      <c r="AT501" s="189" t="s">
        <v>1207</v>
      </c>
      <c r="AU501" s="189" t="s">
        <v>85</v>
      </c>
      <c r="AV501" s="15" t="s">
        <v>91</v>
      </c>
      <c r="AW501" s="15" t="s">
        <v>33</v>
      </c>
      <c r="AX501" s="15" t="s">
        <v>76</v>
      </c>
      <c r="AY501" s="189" t="s">
        <v>181</v>
      </c>
    </row>
    <row r="502" spans="2:65" s="14" customFormat="1" ht="11.25">
      <c r="B502" s="181"/>
      <c r="D502" s="149" t="s">
        <v>1207</v>
      </c>
      <c r="E502" s="182" t="s">
        <v>1</v>
      </c>
      <c r="F502" s="183" t="s">
        <v>1221</v>
      </c>
      <c r="H502" s="184">
        <v>25.253</v>
      </c>
      <c r="I502" s="185"/>
      <c r="L502" s="181"/>
      <c r="M502" s="186"/>
      <c r="T502" s="187"/>
      <c r="AT502" s="182" t="s">
        <v>1207</v>
      </c>
      <c r="AU502" s="182" t="s">
        <v>85</v>
      </c>
      <c r="AV502" s="14" t="s">
        <v>200</v>
      </c>
      <c r="AW502" s="14" t="s">
        <v>33</v>
      </c>
      <c r="AX502" s="14" t="s">
        <v>83</v>
      </c>
      <c r="AY502" s="182" t="s">
        <v>181</v>
      </c>
    </row>
    <row r="503" spans="2:65" s="1" customFormat="1" ht="33" customHeight="1">
      <c r="B503" s="134"/>
      <c r="C503" s="153" t="s">
        <v>809</v>
      </c>
      <c r="D503" s="153" t="s">
        <v>191</v>
      </c>
      <c r="E503" s="154" t="s">
        <v>1584</v>
      </c>
      <c r="F503" s="155" t="s">
        <v>1585</v>
      </c>
      <c r="G503" s="156" t="s">
        <v>1211</v>
      </c>
      <c r="H503" s="157">
        <v>2.1139999999999999</v>
      </c>
      <c r="I503" s="158"/>
      <c r="J503" s="159">
        <f>ROUND(I503*H503,2)</f>
        <v>0</v>
      </c>
      <c r="K503" s="155" t="s">
        <v>1</v>
      </c>
      <c r="L503" s="32"/>
      <c r="M503" s="160" t="s">
        <v>1</v>
      </c>
      <c r="N503" s="161" t="s">
        <v>41</v>
      </c>
      <c r="P503" s="145">
        <f>O503*H503</f>
        <v>0</v>
      </c>
      <c r="Q503" s="145">
        <v>0</v>
      </c>
      <c r="R503" s="145">
        <f>Q503*H503</f>
        <v>0</v>
      </c>
      <c r="S503" s="145">
        <v>1.5940000000000001</v>
      </c>
      <c r="T503" s="146">
        <f>S503*H503</f>
        <v>3.3697159999999999</v>
      </c>
      <c r="AR503" s="147" t="s">
        <v>200</v>
      </c>
      <c r="AT503" s="147" t="s">
        <v>191</v>
      </c>
      <c r="AU503" s="147" t="s">
        <v>85</v>
      </c>
      <c r="AY503" s="17" t="s">
        <v>181</v>
      </c>
      <c r="BE503" s="148">
        <f>IF(N503="základní",J503,0)</f>
        <v>0</v>
      </c>
      <c r="BF503" s="148">
        <f>IF(N503="snížená",J503,0)</f>
        <v>0</v>
      </c>
      <c r="BG503" s="148">
        <f>IF(N503="zákl. přenesená",J503,0)</f>
        <v>0</v>
      </c>
      <c r="BH503" s="148">
        <f>IF(N503="sníž. přenesená",J503,0)</f>
        <v>0</v>
      </c>
      <c r="BI503" s="148">
        <f>IF(N503="nulová",J503,0)</f>
        <v>0</v>
      </c>
      <c r="BJ503" s="17" t="s">
        <v>83</v>
      </c>
      <c r="BK503" s="148">
        <f>ROUND(I503*H503,2)</f>
        <v>0</v>
      </c>
      <c r="BL503" s="17" t="s">
        <v>200</v>
      </c>
      <c r="BM503" s="147" t="s">
        <v>1586</v>
      </c>
    </row>
    <row r="504" spans="2:65" s="1" customFormat="1" ht="19.5">
      <c r="B504" s="32"/>
      <c r="D504" s="149" t="s">
        <v>190</v>
      </c>
      <c r="F504" s="150" t="s">
        <v>1585</v>
      </c>
      <c r="I504" s="151"/>
      <c r="L504" s="32"/>
      <c r="M504" s="152"/>
      <c r="T504" s="56"/>
      <c r="AT504" s="17" t="s">
        <v>190</v>
      </c>
      <c r="AU504" s="17" t="s">
        <v>85</v>
      </c>
    </row>
    <row r="505" spans="2:65" s="12" customFormat="1" ht="11.25">
      <c r="B505" s="168"/>
      <c r="D505" s="149" t="s">
        <v>1207</v>
      </c>
      <c r="E505" s="169" t="s">
        <v>1</v>
      </c>
      <c r="F505" s="170" t="s">
        <v>1587</v>
      </c>
      <c r="H505" s="171">
        <v>2.1139999999999999</v>
      </c>
      <c r="I505" s="172"/>
      <c r="L505" s="168"/>
      <c r="M505" s="173"/>
      <c r="T505" s="174"/>
      <c r="AT505" s="169" t="s">
        <v>1207</v>
      </c>
      <c r="AU505" s="169" t="s">
        <v>85</v>
      </c>
      <c r="AV505" s="12" t="s">
        <v>85</v>
      </c>
      <c r="AW505" s="12" t="s">
        <v>33</v>
      </c>
      <c r="AX505" s="12" t="s">
        <v>83</v>
      </c>
      <c r="AY505" s="169" t="s">
        <v>181</v>
      </c>
    </row>
    <row r="506" spans="2:65" s="1" customFormat="1" ht="16.5" customHeight="1">
      <c r="B506" s="134"/>
      <c r="C506" s="153" t="s">
        <v>1072</v>
      </c>
      <c r="D506" s="153" t="s">
        <v>191</v>
      </c>
      <c r="E506" s="154" t="s">
        <v>1588</v>
      </c>
      <c r="F506" s="155" t="s">
        <v>1589</v>
      </c>
      <c r="G506" s="156" t="s">
        <v>1211</v>
      </c>
      <c r="H506" s="157">
        <v>4</v>
      </c>
      <c r="I506" s="158"/>
      <c r="J506" s="159">
        <f>ROUND(I506*H506,2)</f>
        <v>0</v>
      </c>
      <c r="K506" s="155" t="s">
        <v>1</v>
      </c>
      <c r="L506" s="32"/>
      <c r="M506" s="160" t="s">
        <v>1</v>
      </c>
      <c r="N506" s="161" t="s">
        <v>41</v>
      </c>
      <c r="P506" s="145">
        <f>O506*H506</f>
        <v>0</v>
      </c>
      <c r="Q506" s="145">
        <v>0</v>
      </c>
      <c r="R506" s="145">
        <f>Q506*H506</f>
        <v>0</v>
      </c>
      <c r="S506" s="145">
        <v>1.7</v>
      </c>
      <c r="T506" s="146">
        <f>S506*H506</f>
        <v>6.8</v>
      </c>
      <c r="AR506" s="147" t="s">
        <v>200</v>
      </c>
      <c r="AT506" s="147" t="s">
        <v>191</v>
      </c>
      <c r="AU506" s="147" t="s">
        <v>85</v>
      </c>
      <c r="AY506" s="17" t="s">
        <v>181</v>
      </c>
      <c r="BE506" s="148">
        <f>IF(N506="základní",J506,0)</f>
        <v>0</v>
      </c>
      <c r="BF506" s="148">
        <f>IF(N506="snížená",J506,0)</f>
        <v>0</v>
      </c>
      <c r="BG506" s="148">
        <f>IF(N506="zákl. přenesená",J506,0)</f>
        <v>0</v>
      </c>
      <c r="BH506" s="148">
        <f>IF(N506="sníž. přenesená",J506,0)</f>
        <v>0</v>
      </c>
      <c r="BI506" s="148">
        <f>IF(N506="nulová",J506,0)</f>
        <v>0</v>
      </c>
      <c r="BJ506" s="17" t="s">
        <v>83</v>
      </c>
      <c r="BK506" s="148">
        <f>ROUND(I506*H506,2)</f>
        <v>0</v>
      </c>
      <c r="BL506" s="17" t="s">
        <v>200</v>
      </c>
      <c r="BM506" s="147" t="s">
        <v>1590</v>
      </c>
    </row>
    <row r="507" spans="2:65" s="1" customFormat="1" ht="11.25">
      <c r="B507" s="32"/>
      <c r="D507" s="149" t="s">
        <v>190</v>
      </c>
      <c r="F507" s="150" t="s">
        <v>1589</v>
      </c>
      <c r="I507" s="151"/>
      <c r="L507" s="32"/>
      <c r="M507" s="152"/>
      <c r="T507" s="56"/>
      <c r="AT507" s="17" t="s">
        <v>190</v>
      </c>
      <c r="AU507" s="17" t="s">
        <v>85</v>
      </c>
    </row>
    <row r="508" spans="2:65" s="12" customFormat="1" ht="11.25">
      <c r="B508" s="168"/>
      <c r="D508" s="149" t="s">
        <v>1207</v>
      </c>
      <c r="E508" s="169" t="s">
        <v>1</v>
      </c>
      <c r="F508" s="170" t="s">
        <v>1591</v>
      </c>
      <c r="H508" s="171">
        <v>4</v>
      </c>
      <c r="I508" s="172"/>
      <c r="L508" s="168"/>
      <c r="M508" s="173"/>
      <c r="T508" s="174"/>
      <c r="AT508" s="169" t="s">
        <v>1207</v>
      </c>
      <c r="AU508" s="169" t="s">
        <v>85</v>
      </c>
      <c r="AV508" s="12" t="s">
        <v>85</v>
      </c>
      <c r="AW508" s="12" t="s">
        <v>33</v>
      </c>
      <c r="AX508" s="12" t="s">
        <v>83</v>
      </c>
      <c r="AY508" s="169" t="s">
        <v>181</v>
      </c>
    </row>
    <row r="509" spans="2:65" s="1" customFormat="1" ht="24.2" customHeight="1">
      <c r="B509" s="134"/>
      <c r="C509" s="153" t="s">
        <v>812</v>
      </c>
      <c r="D509" s="153" t="s">
        <v>191</v>
      </c>
      <c r="E509" s="154" t="s">
        <v>1592</v>
      </c>
      <c r="F509" s="155" t="s">
        <v>1593</v>
      </c>
      <c r="G509" s="156" t="s">
        <v>734</v>
      </c>
      <c r="H509" s="157">
        <v>12</v>
      </c>
      <c r="I509" s="158"/>
      <c r="J509" s="159">
        <f>ROUND(I509*H509,2)</f>
        <v>0</v>
      </c>
      <c r="K509" s="155" t="s">
        <v>1</v>
      </c>
      <c r="L509" s="32"/>
      <c r="M509" s="160" t="s">
        <v>1</v>
      </c>
      <c r="N509" s="161" t="s">
        <v>41</v>
      </c>
      <c r="P509" s="145">
        <f>O509*H509</f>
        <v>0</v>
      </c>
      <c r="Q509" s="145">
        <v>0</v>
      </c>
      <c r="R509" s="145">
        <f>Q509*H509</f>
        <v>0</v>
      </c>
      <c r="S509" s="145">
        <v>0.55800000000000005</v>
      </c>
      <c r="T509" s="146">
        <f>S509*H509</f>
        <v>6.6960000000000006</v>
      </c>
      <c r="AR509" s="147" t="s">
        <v>200</v>
      </c>
      <c r="AT509" s="147" t="s">
        <v>191</v>
      </c>
      <c r="AU509" s="147" t="s">
        <v>85</v>
      </c>
      <c r="AY509" s="17" t="s">
        <v>181</v>
      </c>
      <c r="BE509" s="148">
        <f>IF(N509="základní",J509,0)</f>
        <v>0</v>
      </c>
      <c r="BF509" s="148">
        <f>IF(N509="snížená",J509,0)</f>
        <v>0</v>
      </c>
      <c r="BG509" s="148">
        <f>IF(N509="zákl. přenesená",J509,0)</f>
        <v>0</v>
      </c>
      <c r="BH509" s="148">
        <f>IF(N509="sníž. přenesená",J509,0)</f>
        <v>0</v>
      </c>
      <c r="BI509" s="148">
        <f>IF(N509="nulová",J509,0)</f>
        <v>0</v>
      </c>
      <c r="BJ509" s="17" t="s">
        <v>83</v>
      </c>
      <c r="BK509" s="148">
        <f>ROUND(I509*H509,2)</f>
        <v>0</v>
      </c>
      <c r="BL509" s="17" t="s">
        <v>200</v>
      </c>
      <c r="BM509" s="147" t="s">
        <v>1594</v>
      </c>
    </row>
    <row r="510" spans="2:65" s="1" customFormat="1" ht="11.25">
      <c r="B510" s="32"/>
      <c r="D510" s="149" t="s">
        <v>190</v>
      </c>
      <c r="F510" s="150" t="s">
        <v>1593</v>
      </c>
      <c r="I510" s="151"/>
      <c r="L510" s="32"/>
      <c r="M510" s="152"/>
      <c r="T510" s="56"/>
      <c r="AT510" s="17" t="s">
        <v>190</v>
      </c>
      <c r="AU510" s="17" t="s">
        <v>85</v>
      </c>
    </row>
    <row r="511" spans="2:65" s="12" customFormat="1" ht="11.25">
      <c r="B511" s="168"/>
      <c r="D511" s="149" t="s">
        <v>1207</v>
      </c>
      <c r="E511" s="169" t="s">
        <v>1</v>
      </c>
      <c r="F511" s="170" t="s">
        <v>1595</v>
      </c>
      <c r="H511" s="171">
        <v>12</v>
      </c>
      <c r="I511" s="172"/>
      <c r="L511" s="168"/>
      <c r="M511" s="173"/>
      <c r="T511" s="174"/>
      <c r="AT511" s="169" t="s">
        <v>1207</v>
      </c>
      <c r="AU511" s="169" t="s">
        <v>85</v>
      </c>
      <c r="AV511" s="12" t="s">
        <v>85</v>
      </c>
      <c r="AW511" s="12" t="s">
        <v>33</v>
      </c>
      <c r="AX511" s="12" t="s">
        <v>83</v>
      </c>
      <c r="AY511" s="169" t="s">
        <v>181</v>
      </c>
    </row>
    <row r="512" spans="2:65" s="1" customFormat="1" ht="24.2" customHeight="1">
      <c r="B512" s="134"/>
      <c r="C512" s="153" t="s">
        <v>1079</v>
      </c>
      <c r="D512" s="153" t="s">
        <v>191</v>
      </c>
      <c r="E512" s="154" t="s">
        <v>1596</v>
      </c>
      <c r="F512" s="155" t="s">
        <v>1597</v>
      </c>
      <c r="G512" s="156" t="s">
        <v>1211</v>
      </c>
      <c r="H512" s="157">
        <v>0.24099999999999999</v>
      </c>
      <c r="I512" s="158"/>
      <c r="J512" s="159">
        <f>ROUND(I512*H512,2)</f>
        <v>0</v>
      </c>
      <c r="K512" s="155" t="s">
        <v>1</v>
      </c>
      <c r="L512" s="32"/>
      <c r="M512" s="160" t="s">
        <v>1</v>
      </c>
      <c r="N512" s="161" t="s">
        <v>41</v>
      </c>
      <c r="P512" s="145">
        <f>O512*H512</f>
        <v>0</v>
      </c>
      <c r="Q512" s="145">
        <v>0</v>
      </c>
      <c r="R512" s="145">
        <f>Q512*H512</f>
        <v>0</v>
      </c>
      <c r="S512" s="145">
        <v>2.4</v>
      </c>
      <c r="T512" s="146">
        <f>S512*H512</f>
        <v>0.57839999999999991</v>
      </c>
      <c r="AR512" s="147" t="s">
        <v>200</v>
      </c>
      <c r="AT512" s="147" t="s">
        <v>191</v>
      </c>
      <c r="AU512" s="147" t="s">
        <v>85</v>
      </c>
      <c r="AY512" s="17" t="s">
        <v>181</v>
      </c>
      <c r="BE512" s="148">
        <f>IF(N512="základní",J512,0)</f>
        <v>0</v>
      </c>
      <c r="BF512" s="148">
        <f>IF(N512="snížená",J512,0)</f>
        <v>0</v>
      </c>
      <c r="BG512" s="148">
        <f>IF(N512="zákl. přenesená",J512,0)</f>
        <v>0</v>
      </c>
      <c r="BH512" s="148">
        <f>IF(N512="sníž. přenesená",J512,0)</f>
        <v>0</v>
      </c>
      <c r="BI512" s="148">
        <f>IF(N512="nulová",J512,0)</f>
        <v>0</v>
      </c>
      <c r="BJ512" s="17" t="s">
        <v>83</v>
      </c>
      <c r="BK512" s="148">
        <f>ROUND(I512*H512,2)</f>
        <v>0</v>
      </c>
      <c r="BL512" s="17" t="s">
        <v>200</v>
      </c>
      <c r="BM512" s="147" t="s">
        <v>1598</v>
      </c>
    </row>
    <row r="513" spans="2:65" s="1" customFormat="1" ht="19.5">
      <c r="B513" s="32"/>
      <c r="D513" s="149" t="s">
        <v>190</v>
      </c>
      <c r="F513" s="150" t="s">
        <v>1597</v>
      </c>
      <c r="I513" s="151"/>
      <c r="L513" s="32"/>
      <c r="M513" s="152"/>
      <c r="T513" s="56"/>
      <c r="AT513" s="17" t="s">
        <v>190</v>
      </c>
      <c r="AU513" s="17" t="s">
        <v>85</v>
      </c>
    </row>
    <row r="514" spans="2:65" s="13" customFormat="1" ht="11.25">
      <c r="B514" s="175"/>
      <c r="D514" s="149" t="s">
        <v>1207</v>
      </c>
      <c r="E514" s="176" t="s">
        <v>1</v>
      </c>
      <c r="F514" s="177" t="s">
        <v>1258</v>
      </c>
      <c r="H514" s="176" t="s">
        <v>1</v>
      </c>
      <c r="I514" s="178"/>
      <c r="L514" s="175"/>
      <c r="M514" s="179"/>
      <c r="T514" s="180"/>
      <c r="AT514" s="176" t="s">
        <v>1207</v>
      </c>
      <c r="AU514" s="176" t="s">
        <v>85</v>
      </c>
      <c r="AV514" s="13" t="s">
        <v>83</v>
      </c>
      <c r="AW514" s="13" t="s">
        <v>33</v>
      </c>
      <c r="AX514" s="13" t="s">
        <v>76</v>
      </c>
      <c r="AY514" s="176" t="s">
        <v>181</v>
      </c>
    </row>
    <row r="515" spans="2:65" s="12" customFormat="1" ht="11.25">
      <c r="B515" s="168"/>
      <c r="D515" s="149" t="s">
        <v>1207</v>
      </c>
      <c r="E515" s="169" t="s">
        <v>1</v>
      </c>
      <c r="F515" s="170" t="s">
        <v>1599</v>
      </c>
      <c r="H515" s="171">
        <v>0.214</v>
      </c>
      <c r="I515" s="172"/>
      <c r="L515" s="168"/>
      <c r="M515" s="173"/>
      <c r="T515" s="174"/>
      <c r="AT515" s="169" t="s">
        <v>1207</v>
      </c>
      <c r="AU515" s="169" t="s">
        <v>85</v>
      </c>
      <c r="AV515" s="12" t="s">
        <v>85</v>
      </c>
      <c r="AW515" s="12" t="s">
        <v>33</v>
      </c>
      <c r="AX515" s="12" t="s">
        <v>76</v>
      </c>
      <c r="AY515" s="169" t="s">
        <v>181</v>
      </c>
    </row>
    <row r="516" spans="2:65" s="13" customFormat="1" ht="11.25">
      <c r="B516" s="175"/>
      <c r="D516" s="149" t="s">
        <v>1207</v>
      </c>
      <c r="E516" s="176" t="s">
        <v>1</v>
      </c>
      <c r="F516" s="177" t="s">
        <v>1267</v>
      </c>
      <c r="H516" s="176" t="s">
        <v>1</v>
      </c>
      <c r="I516" s="178"/>
      <c r="L516" s="175"/>
      <c r="M516" s="179"/>
      <c r="T516" s="180"/>
      <c r="AT516" s="176" t="s">
        <v>1207</v>
      </c>
      <c r="AU516" s="176" t="s">
        <v>85</v>
      </c>
      <c r="AV516" s="13" t="s">
        <v>83</v>
      </c>
      <c r="AW516" s="13" t="s">
        <v>33</v>
      </c>
      <c r="AX516" s="13" t="s">
        <v>76</v>
      </c>
      <c r="AY516" s="176" t="s">
        <v>181</v>
      </c>
    </row>
    <row r="517" spans="2:65" s="12" customFormat="1" ht="11.25">
      <c r="B517" s="168"/>
      <c r="D517" s="149" t="s">
        <v>1207</v>
      </c>
      <c r="E517" s="169" t="s">
        <v>1</v>
      </c>
      <c r="F517" s="170" t="s">
        <v>1600</v>
      </c>
      <c r="H517" s="171">
        <v>2.7E-2</v>
      </c>
      <c r="I517" s="172"/>
      <c r="L517" s="168"/>
      <c r="M517" s="173"/>
      <c r="T517" s="174"/>
      <c r="AT517" s="169" t="s">
        <v>1207</v>
      </c>
      <c r="AU517" s="169" t="s">
        <v>85</v>
      </c>
      <c r="AV517" s="12" t="s">
        <v>85</v>
      </c>
      <c r="AW517" s="12" t="s">
        <v>33</v>
      </c>
      <c r="AX517" s="12" t="s">
        <v>76</v>
      </c>
      <c r="AY517" s="169" t="s">
        <v>181</v>
      </c>
    </row>
    <row r="518" spans="2:65" s="14" customFormat="1" ht="11.25">
      <c r="B518" s="181"/>
      <c r="D518" s="149" t="s">
        <v>1207</v>
      </c>
      <c r="E518" s="182" t="s">
        <v>1</v>
      </c>
      <c r="F518" s="183" t="s">
        <v>1221</v>
      </c>
      <c r="H518" s="184">
        <v>0.24099999999999999</v>
      </c>
      <c r="I518" s="185"/>
      <c r="L518" s="181"/>
      <c r="M518" s="186"/>
      <c r="T518" s="187"/>
      <c r="AT518" s="182" t="s">
        <v>1207</v>
      </c>
      <c r="AU518" s="182" t="s">
        <v>85</v>
      </c>
      <c r="AV518" s="14" t="s">
        <v>200</v>
      </c>
      <c r="AW518" s="14" t="s">
        <v>33</v>
      </c>
      <c r="AX518" s="14" t="s">
        <v>83</v>
      </c>
      <c r="AY518" s="182" t="s">
        <v>181</v>
      </c>
    </row>
    <row r="519" spans="2:65" s="1" customFormat="1" ht="21.75" customHeight="1">
      <c r="B519" s="134"/>
      <c r="C519" s="153" t="s">
        <v>813</v>
      </c>
      <c r="D519" s="153" t="s">
        <v>191</v>
      </c>
      <c r="E519" s="154" t="s">
        <v>1601</v>
      </c>
      <c r="F519" s="155" t="s">
        <v>1602</v>
      </c>
      <c r="G519" s="156" t="s">
        <v>1211</v>
      </c>
      <c r="H519" s="157">
        <v>0.13500000000000001</v>
      </c>
      <c r="I519" s="158"/>
      <c r="J519" s="159">
        <f>ROUND(I519*H519,2)</f>
        <v>0</v>
      </c>
      <c r="K519" s="155" t="s">
        <v>1</v>
      </c>
      <c r="L519" s="32"/>
      <c r="M519" s="160" t="s">
        <v>1</v>
      </c>
      <c r="N519" s="161" t="s">
        <v>41</v>
      </c>
      <c r="P519" s="145">
        <f>O519*H519</f>
        <v>0</v>
      </c>
      <c r="Q519" s="145">
        <v>0</v>
      </c>
      <c r="R519" s="145">
        <f>Q519*H519</f>
        <v>0</v>
      </c>
      <c r="S519" s="145">
        <v>1.8</v>
      </c>
      <c r="T519" s="146">
        <f>S519*H519</f>
        <v>0.24300000000000002</v>
      </c>
      <c r="AR519" s="147" t="s">
        <v>200</v>
      </c>
      <c r="AT519" s="147" t="s">
        <v>191</v>
      </c>
      <c r="AU519" s="147" t="s">
        <v>85</v>
      </c>
      <c r="AY519" s="17" t="s">
        <v>181</v>
      </c>
      <c r="BE519" s="148">
        <f>IF(N519="základní",J519,0)</f>
        <v>0</v>
      </c>
      <c r="BF519" s="148">
        <f>IF(N519="snížená",J519,0)</f>
        <v>0</v>
      </c>
      <c r="BG519" s="148">
        <f>IF(N519="zákl. přenesená",J519,0)</f>
        <v>0</v>
      </c>
      <c r="BH519" s="148">
        <f>IF(N519="sníž. přenesená",J519,0)</f>
        <v>0</v>
      </c>
      <c r="BI519" s="148">
        <f>IF(N519="nulová",J519,0)</f>
        <v>0</v>
      </c>
      <c r="BJ519" s="17" t="s">
        <v>83</v>
      </c>
      <c r="BK519" s="148">
        <f>ROUND(I519*H519,2)</f>
        <v>0</v>
      </c>
      <c r="BL519" s="17" t="s">
        <v>200</v>
      </c>
      <c r="BM519" s="147" t="s">
        <v>1603</v>
      </c>
    </row>
    <row r="520" spans="2:65" s="1" customFormat="1" ht="11.25">
      <c r="B520" s="32"/>
      <c r="D520" s="149" t="s">
        <v>190</v>
      </c>
      <c r="F520" s="150" t="s">
        <v>1602</v>
      </c>
      <c r="I520" s="151"/>
      <c r="L520" s="32"/>
      <c r="M520" s="152"/>
      <c r="T520" s="56"/>
      <c r="AT520" s="17" t="s">
        <v>190</v>
      </c>
      <c r="AU520" s="17" t="s">
        <v>85</v>
      </c>
    </row>
    <row r="521" spans="2:65" s="12" customFormat="1" ht="11.25">
      <c r="B521" s="168"/>
      <c r="D521" s="149" t="s">
        <v>1207</v>
      </c>
      <c r="E521" s="169" t="s">
        <v>1</v>
      </c>
      <c r="F521" s="170" t="s">
        <v>1604</v>
      </c>
      <c r="H521" s="171">
        <v>0.13500000000000001</v>
      </c>
      <c r="I521" s="172"/>
      <c r="L521" s="168"/>
      <c r="M521" s="173"/>
      <c r="T521" s="174"/>
      <c r="AT521" s="169" t="s">
        <v>1207</v>
      </c>
      <c r="AU521" s="169" t="s">
        <v>85</v>
      </c>
      <c r="AV521" s="12" t="s">
        <v>85</v>
      </c>
      <c r="AW521" s="12" t="s">
        <v>33</v>
      </c>
      <c r="AX521" s="12" t="s">
        <v>83</v>
      </c>
      <c r="AY521" s="169" t="s">
        <v>181</v>
      </c>
    </row>
    <row r="522" spans="2:65" s="1" customFormat="1" ht="24.2" customHeight="1">
      <c r="B522" s="134"/>
      <c r="C522" s="153" t="s">
        <v>1087</v>
      </c>
      <c r="D522" s="153" t="s">
        <v>191</v>
      </c>
      <c r="E522" s="154" t="s">
        <v>1605</v>
      </c>
      <c r="F522" s="155" t="s">
        <v>1606</v>
      </c>
      <c r="G522" s="156" t="s">
        <v>868</v>
      </c>
      <c r="H522" s="157">
        <v>0.249</v>
      </c>
      <c r="I522" s="158"/>
      <c r="J522" s="159">
        <f>ROUND(I522*H522,2)</f>
        <v>0</v>
      </c>
      <c r="K522" s="155" t="s">
        <v>1</v>
      </c>
      <c r="L522" s="32"/>
      <c r="M522" s="160" t="s">
        <v>1</v>
      </c>
      <c r="N522" s="161" t="s">
        <v>41</v>
      </c>
      <c r="P522" s="145">
        <f>O522*H522</f>
        <v>0</v>
      </c>
      <c r="Q522" s="145">
        <v>0</v>
      </c>
      <c r="R522" s="145">
        <f>Q522*H522</f>
        <v>0</v>
      </c>
      <c r="S522" s="145">
        <v>1.2490000000000001</v>
      </c>
      <c r="T522" s="146">
        <f>S522*H522</f>
        <v>0.31100100000000003</v>
      </c>
      <c r="AR522" s="147" t="s">
        <v>200</v>
      </c>
      <c r="AT522" s="147" t="s">
        <v>191</v>
      </c>
      <c r="AU522" s="147" t="s">
        <v>85</v>
      </c>
      <c r="AY522" s="17" t="s">
        <v>181</v>
      </c>
      <c r="BE522" s="148">
        <f>IF(N522="základní",J522,0)</f>
        <v>0</v>
      </c>
      <c r="BF522" s="148">
        <f>IF(N522="snížená",J522,0)</f>
        <v>0</v>
      </c>
      <c r="BG522" s="148">
        <f>IF(N522="zákl. přenesená",J522,0)</f>
        <v>0</v>
      </c>
      <c r="BH522" s="148">
        <f>IF(N522="sníž. přenesená",J522,0)</f>
        <v>0</v>
      </c>
      <c r="BI522" s="148">
        <f>IF(N522="nulová",J522,0)</f>
        <v>0</v>
      </c>
      <c r="BJ522" s="17" t="s">
        <v>83</v>
      </c>
      <c r="BK522" s="148">
        <f>ROUND(I522*H522,2)</f>
        <v>0</v>
      </c>
      <c r="BL522" s="17" t="s">
        <v>200</v>
      </c>
      <c r="BM522" s="147" t="s">
        <v>1607</v>
      </c>
    </row>
    <row r="523" spans="2:65" s="1" customFormat="1" ht="19.5">
      <c r="B523" s="32"/>
      <c r="D523" s="149" t="s">
        <v>190</v>
      </c>
      <c r="F523" s="150" t="s">
        <v>1606</v>
      </c>
      <c r="I523" s="151"/>
      <c r="L523" s="32"/>
      <c r="M523" s="152"/>
      <c r="T523" s="56"/>
      <c r="AT523" s="17" t="s">
        <v>190</v>
      </c>
      <c r="AU523" s="17" t="s">
        <v>85</v>
      </c>
    </row>
    <row r="524" spans="2:65" s="12" customFormat="1" ht="11.25">
      <c r="B524" s="168"/>
      <c r="D524" s="149" t="s">
        <v>1207</v>
      </c>
      <c r="E524" s="169" t="s">
        <v>1</v>
      </c>
      <c r="F524" s="170" t="s">
        <v>1608</v>
      </c>
      <c r="H524" s="171">
        <v>0.249</v>
      </c>
      <c r="I524" s="172"/>
      <c r="L524" s="168"/>
      <c r="M524" s="173"/>
      <c r="T524" s="174"/>
      <c r="AT524" s="169" t="s">
        <v>1207</v>
      </c>
      <c r="AU524" s="169" t="s">
        <v>85</v>
      </c>
      <c r="AV524" s="12" t="s">
        <v>85</v>
      </c>
      <c r="AW524" s="12" t="s">
        <v>33</v>
      </c>
      <c r="AX524" s="12" t="s">
        <v>83</v>
      </c>
      <c r="AY524" s="169" t="s">
        <v>181</v>
      </c>
    </row>
    <row r="525" spans="2:65" s="1" customFormat="1" ht="33" customHeight="1">
      <c r="B525" s="134"/>
      <c r="C525" s="153" t="s">
        <v>816</v>
      </c>
      <c r="D525" s="153" t="s">
        <v>191</v>
      </c>
      <c r="E525" s="154" t="s">
        <v>1609</v>
      </c>
      <c r="F525" s="155" t="s">
        <v>1610</v>
      </c>
      <c r="G525" s="156" t="s">
        <v>1211</v>
      </c>
      <c r="H525" s="157">
        <v>9.2230000000000008</v>
      </c>
      <c r="I525" s="158"/>
      <c r="J525" s="159">
        <f>ROUND(I525*H525,2)</f>
        <v>0</v>
      </c>
      <c r="K525" s="155" t="s">
        <v>1</v>
      </c>
      <c r="L525" s="32"/>
      <c r="M525" s="160" t="s">
        <v>1</v>
      </c>
      <c r="N525" s="161" t="s">
        <v>41</v>
      </c>
      <c r="P525" s="145">
        <f>O525*H525</f>
        <v>0</v>
      </c>
      <c r="Q525" s="145">
        <v>0</v>
      </c>
      <c r="R525" s="145">
        <f>Q525*H525</f>
        <v>0</v>
      </c>
      <c r="S525" s="145">
        <v>2.2000000000000002</v>
      </c>
      <c r="T525" s="146">
        <f>S525*H525</f>
        <v>20.290600000000005</v>
      </c>
      <c r="AR525" s="147" t="s">
        <v>200</v>
      </c>
      <c r="AT525" s="147" t="s">
        <v>191</v>
      </c>
      <c r="AU525" s="147" t="s">
        <v>85</v>
      </c>
      <c r="AY525" s="17" t="s">
        <v>181</v>
      </c>
      <c r="BE525" s="148">
        <f>IF(N525="základní",J525,0)</f>
        <v>0</v>
      </c>
      <c r="BF525" s="148">
        <f>IF(N525="snížená",J525,0)</f>
        <v>0</v>
      </c>
      <c r="BG525" s="148">
        <f>IF(N525="zákl. přenesená",J525,0)</f>
        <v>0</v>
      </c>
      <c r="BH525" s="148">
        <f>IF(N525="sníž. přenesená",J525,0)</f>
        <v>0</v>
      </c>
      <c r="BI525" s="148">
        <f>IF(N525="nulová",J525,0)</f>
        <v>0</v>
      </c>
      <c r="BJ525" s="17" t="s">
        <v>83</v>
      </c>
      <c r="BK525" s="148">
        <f>ROUND(I525*H525,2)</f>
        <v>0</v>
      </c>
      <c r="BL525" s="17" t="s">
        <v>200</v>
      </c>
      <c r="BM525" s="147" t="s">
        <v>1611</v>
      </c>
    </row>
    <row r="526" spans="2:65" s="1" customFormat="1" ht="19.5">
      <c r="B526" s="32"/>
      <c r="D526" s="149" t="s">
        <v>190</v>
      </c>
      <c r="F526" s="150" t="s">
        <v>1610</v>
      </c>
      <c r="I526" s="151"/>
      <c r="L526" s="32"/>
      <c r="M526" s="152"/>
      <c r="T526" s="56"/>
      <c r="AT526" s="17" t="s">
        <v>190</v>
      </c>
      <c r="AU526" s="17" t="s">
        <v>85</v>
      </c>
    </row>
    <row r="527" spans="2:65" s="12" customFormat="1" ht="11.25">
      <c r="B527" s="168"/>
      <c r="D527" s="149" t="s">
        <v>1207</v>
      </c>
      <c r="E527" s="169" t="s">
        <v>1</v>
      </c>
      <c r="F527" s="170" t="s">
        <v>1612</v>
      </c>
      <c r="H527" s="171">
        <v>5.1580000000000004</v>
      </c>
      <c r="I527" s="172"/>
      <c r="L527" s="168"/>
      <c r="M527" s="173"/>
      <c r="T527" s="174"/>
      <c r="AT527" s="169" t="s">
        <v>1207</v>
      </c>
      <c r="AU527" s="169" t="s">
        <v>85</v>
      </c>
      <c r="AV527" s="12" t="s">
        <v>85</v>
      </c>
      <c r="AW527" s="12" t="s">
        <v>33</v>
      </c>
      <c r="AX527" s="12" t="s">
        <v>76</v>
      </c>
      <c r="AY527" s="169" t="s">
        <v>181</v>
      </c>
    </row>
    <row r="528" spans="2:65" s="12" customFormat="1" ht="11.25">
      <c r="B528" s="168"/>
      <c r="D528" s="149" t="s">
        <v>1207</v>
      </c>
      <c r="E528" s="169" t="s">
        <v>1</v>
      </c>
      <c r="F528" s="170" t="s">
        <v>1613</v>
      </c>
      <c r="H528" s="171">
        <v>0.46500000000000002</v>
      </c>
      <c r="I528" s="172"/>
      <c r="L528" s="168"/>
      <c r="M528" s="173"/>
      <c r="T528" s="174"/>
      <c r="AT528" s="169" t="s">
        <v>1207</v>
      </c>
      <c r="AU528" s="169" t="s">
        <v>85</v>
      </c>
      <c r="AV528" s="12" t="s">
        <v>85</v>
      </c>
      <c r="AW528" s="12" t="s">
        <v>33</v>
      </c>
      <c r="AX528" s="12" t="s">
        <v>76</v>
      </c>
      <c r="AY528" s="169" t="s">
        <v>181</v>
      </c>
    </row>
    <row r="529" spans="2:65" s="12" customFormat="1" ht="11.25">
      <c r="B529" s="168"/>
      <c r="D529" s="149" t="s">
        <v>1207</v>
      </c>
      <c r="E529" s="169" t="s">
        <v>1</v>
      </c>
      <c r="F529" s="170" t="s">
        <v>1614</v>
      </c>
      <c r="H529" s="171">
        <v>3</v>
      </c>
      <c r="I529" s="172"/>
      <c r="L529" s="168"/>
      <c r="M529" s="173"/>
      <c r="T529" s="174"/>
      <c r="AT529" s="169" t="s">
        <v>1207</v>
      </c>
      <c r="AU529" s="169" t="s">
        <v>85</v>
      </c>
      <c r="AV529" s="12" t="s">
        <v>85</v>
      </c>
      <c r="AW529" s="12" t="s">
        <v>33</v>
      </c>
      <c r="AX529" s="12" t="s">
        <v>76</v>
      </c>
      <c r="AY529" s="169" t="s">
        <v>181</v>
      </c>
    </row>
    <row r="530" spans="2:65" s="12" customFormat="1" ht="11.25">
      <c r="B530" s="168"/>
      <c r="D530" s="149" t="s">
        <v>1207</v>
      </c>
      <c r="E530" s="169" t="s">
        <v>1</v>
      </c>
      <c r="F530" s="170" t="s">
        <v>1615</v>
      </c>
      <c r="H530" s="171">
        <v>0.6</v>
      </c>
      <c r="I530" s="172"/>
      <c r="L530" s="168"/>
      <c r="M530" s="173"/>
      <c r="T530" s="174"/>
      <c r="AT530" s="169" t="s">
        <v>1207</v>
      </c>
      <c r="AU530" s="169" t="s">
        <v>85</v>
      </c>
      <c r="AV530" s="12" t="s">
        <v>85</v>
      </c>
      <c r="AW530" s="12" t="s">
        <v>33</v>
      </c>
      <c r="AX530" s="12" t="s">
        <v>76</v>
      </c>
      <c r="AY530" s="169" t="s">
        <v>181</v>
      </c>
    </row>
    <row r="531" spans="2:65" s="14" customFormat="1" ht="11.25">
      <c r="B531" s="181"/>
      <c r="D531" s="149" t="s">
        <v>1207</v>
      </c>
      <c r="E531" s="182" t="s">
        <v>1</v>
      </c>
      <c r="F531" s="183" t="s">
        <v>1221</v>
      </c>
      <c r="H531" s="184">
        <v>9.2230000000000008</v>
      </c>
      <c r="I531" s="185"/>
      <c r="L531" s="181"/>
      <c r="M531" s="186"/>
      <c r="T531" s="187"/>
      <c r="AT531" s="182" t="s">
        <v>1207</v>
      </c>
      <c r="AU531" s="182" t="s">
        <v>85</v>
      </c>
      <c r="AV531" s="14" t="s">
        <v>200</v>
      </c>
      <c r="AW531" s="14" t="s">
        <v>33</v>
      </c>
      <c r="AX531" s="14" t="s">
        <v>83</v>
      </c>
      <c r="AY531" s="182" t="s">
        <v>181</v>
      </c>
    </row>
    <row r="532" spans="2:65" s="1" customFormat="1" ht="21.75" customHeight="1">
      <c r="B532" s="134"/>
      <c r="C532" s="153" t="s">
        <v>1094</v>
      </c>
      <c r="D532" s="153" t="s">
        <v>191</v>
      </c>
      <c r="E532" s="154" t="s">
        <v>1616</v>
      </c>
      <c r="F532" s="155" t="s">
        <v>1617</v>
      </c>
      <c r="G532" s="156" t="s">
        <v>734</v>
      </c>
      <c r="H532" s="157">
        <v>22.7</v>
      </c>
      <c r="I532" s="158"/>
      <c r="J532" s="159">
        <f>ROUND(I532*H532,2)</f>
        <v>0</v>
      </c>
      <c r="K532" s="155" t="s">
        <v>1</v>
      </c>
      <c r="L532" s="32"/>
      <c r="M532" s="160" t="s">
        <v>1</v>
      </c>
      <c r="N532" s="161" t="s">
        <v>41</v>
      </c>
      <c r="P532" s="145">
        <f>O532*H532</f>
        <v>0</v>
      </c>
      <c r="Q532" s="145">
        <v>0</v>
      </c>
      <c r="R532" s="145">
        <f>Q532*H532</f>
        <v>0</v>
      </c>
      <c r="S532" s="145">
        <v>0</v>
      </c>
      <c r="T532" s="146">
        <f>S532*H532</f>
        <v>0</v>
      </c>
      <c r="AR532" s="147" t="s">
        <v>200</v>
      </c>
      <c r="AT532" s="147" t="s">
        <v>191</v>
      </c>
      <c r="AU532" s="147" t="s">
        <v>85</v>
      </c>
      <c r="AY532" s="17" t="s">
        <v>181</v>
      </c>
      <c r="BE532" s="148">
        <f>IF(N532="základní",J532,0)</f>
        <v>0</v>
      </c>
      <c r="BF532" s="148">
        <f>IF(N532="snížená",J532,0)</f>
        <v>0</v>
      </c>
      <c r="BG532" s="148">
        <f>IF(N532="zákl. přenesená",J532,0)</f>
        <v>0</v>
      </c>
      <c r="BH532" s="148">
        <f>IF(N532="sníž. přenesená",J532,0)</f>
        <v>0</v>
      </c>
      <c r="BI532" s="148">
        <f>IF(N532="nulová",J532,0)</f>
        <v>0</v>
      </c>
      <c r="BJ532" s="17" t="s">
        <v>83</v>
      </c>
      <c r="BK532" s="148">
        <f>ROUND(I532*H532,2)</f>
        <v>0</v>
      </c>
      <c r="BL532" s="17" t="s">
        <v>200</v>
      </c>
      <c r="BM532" s="147" t="s">
        <v>1618</v>
      </c>
    </row>
    <row r="533" spans="2:65" s="1" customFormat="1" ht="11.25">
      <c r="B533" s="32"/>
      <c r="D533" s="149" t="s">
        <v>190</v>
      </c>
      <c r="F533" s="150" t="s">
        <v>1617</v>
      </c>
      <c r="I533" s="151"/>
      <c r="L533" s="32"/>
      <c r="M533" s="152"/>
      <c r="T533" s="56"/>
      <c r="AT533" s="17" t="s">
        <v>190</v>
      </c>
      <c r="AU533" s="17" t="s">
        <v>85</v>
      </c>
    </row>
    <row r="534" spans="2:65" s="12" customFormat="1" ht="22.5">
      <c r="B534" s="168"/>
      <c r="D534" s="149" t="s">
        <v>1207</v>
      </c>
      <c r="E534" s="169" t="s">
        <v>1</v>
      </c>
      <c r="F534" s="170" t="s">
        <v>1619</v>
      </c>
      <c r="H534" s="171">
        <v>16.7</v>
      </c>
      <c r="I534" s="172"/>
      <c r="L534" s="168"/>
      <c r="M534" s="173"/>
      <c r="T534" s="174"/>
      <c r="AT534" s="169" t="s">
        <v>1207</v>
      </c>
      <c r="AU534" s="169" t="s">
        <v>85</v>
      </c>
      <c r="AV534" s="12" t="s">
        <v>85</v>
      </c>
      <c r="AW534" s="12" t="s">
        <v>33</v>
      </c>
      <c r="AX534" s="12" t="s">
        <v>76</v>
      </c>
      <c r="AY534" s="169" t="s">
        <v>181</v>
      </c>
    </row>
    <row r="535" spans="2:65" s="12" customFormat="1" ht="11.25">
      <c r="B535" s="168"/>
      <c r="D535" s="149" t="s">
        <v>1207</v>
      </c>
      <c r="E535" s="169" t="s">
        <v>1</v>
      </c>
      <c r="F535" s="170" t="s">
        <v>1493</v>
      </c>
      <c r="H535" s="171">
        <v>6</v>
      </c>
      <c r="I535" s="172"/>
      <c r="L535" s="168"/>
      <c r="M535" s="173"/>
      <c r="T535" s="174"/>
      <c r="AT535" s="169" t="s">
        <v>1207</v>
      </c>
      <c r="AU535" s="169" t="s">
        <v>85</v>
      </c>
      <c r="AV535" s="12" t="s">
        <v>85</v>
      </c>
      <c r="AW535" s="12" t="s">
        <v>33</v>
      </c>
      <c r="AX535" s="12" t="s">
        <v>76</v>
      </c>
      <c r="AY535" s="169" t="s">
        <v>181</v>
      </c>
    </row>
    <row r="536" spans="2:65" s="14" customFormat="1" ht="11.25">
      <c r="B536" s="181"/>
      <c r="D536" s="149" t="s">
        <v>1207</v>
      </c>
      <c r="E536" s="182" t="s">
        <v>1</v>
      </c>
      <c r="F536" s="183" t="s">
        <v>1221</v>
      </c>
      <c r="H536" s="184">
        <v>22.7</v>
      </c>
      <c r="I536" s="185"/>
      <c r="L536" s="181"/>
      <c r="M536" s="186"/>
      <c r="T536" s="187"/>
      <c r="AT536" s="182" t="s">
        <v>1207</v>
      </c>
      <c r="AU536" s="182" t="s">
        <v>85</v>
      </c>
      <c r="AV536" s="14" t="s">
        <v>200</v>
      </c>
      <c r="AW536" s="14" t="s">
        <v>33</v>
      </c>
      <c r="AX536" s="14" t="s">
        <v>83</v>
      </c>
      <c r="AY536" s="182" t="s">
        <v>181</v>
      </c>
    </row>
    <row r="537" spans="2:65" s="1" customFormat="1" ht="24.2" customHeight="1">
      <c r="B537" s="134"/>
      <c r="C537" s="153" t="s">
        <v>821</v>
      </c>
      <c r="D537" s="153" t="s">
        <v>191</v>
      </c>
      <c r="E537" s="154" t="s">
        <v>1620</v>
      </c>
      <c r="F537" s="155" t="s">
        <v>1621</v>
      </c>
      <c r="G537" s="156" t="s">
        <v>734</v>
      </c>
      <c r="H537" s="157">
        <v>96.88</v>
      </c>
      <c r="I537" s="158"/>
      <c r="J537" s="159">
        <f>ROUND(I537*H537,2)</f>
        <v>0</v>
      </c>
      <c r="K537" s="155" t="s">
        <v>1</v>
      </c>
      <c r="L537" s="32"/>
      <c r="M537" s="160" t="s">
        <v>1</v>
      </c>
      <c r="N537" s="161" t="s">
        <v>41</v>
      </c>
      <c r="P537" s="145">
        <f>O537*H537</f>
        <v>0</v>
      </c>
      <c r="Q537" s="145">
        <v>0</v>
      </c>
      <c r="R537" s="145">
        <f>Q537*H537</f>
        <v>0</v>
      </c>
      <c r="S537" s="145">
        <v>3.5000000000000003E-2</v>
      </c>
      <c r="T537" s="146">
        <f>S537*H537</f>
        <v>3.3908</v>
      </c>
      <c r="AR537" s="147" t="s">
        <v>200</v>
      </c>
      <c r="AT537" s="147" t="s">
        <v>191</v>
      </c>
      <c r="AU537" s="147" t="s">
        <v>85</v>
      </c>
      <c r="AY537" s="17" t="s">
        <v>181</v>
      </c>
      <c r="BE537" s="148">
        <f>IF(N537="základní",J537,0)</f>
        <v>0</v>
      </c>
      <c r="BF537" s="148">
        <f>IF(N537="snížená",J537,0)</f>
        <v>0</v>
      </c>
      <c r="BG537" s="148">
        <f>IF(N537="zákl. přenesená",J537,0)</f>
        <v>0</v>
      </c>
      <c r="BH537" s="148">
        <f>IF(N537="sníž. přenesená",J537,0)</f>
        <v>0</v>
      </c>
      <c r="BI537" s="148">
        <f>IF(N537="nulová",J537,0)</f>
        <v>0</v>
      </c>
      <c r="BJ537" s="17" t="s">
        <v>83</v>
      </c>
      <c r="BK537" s="148">
        <f>ROUND(I537*H537,2)</f>
        <v>0</v>
      </c>
      <c r="BL537" s="17" t="s">
        <v>200</v>
      </c>
      <c r="BM537" s="147" t="s">
        <v>1622</v>
      </c>
    </row>
    <row r="538" spans="2:65" s="1" customFormat="1" ht="19.5">
      <c r="B538" s="32"/>
      <c r="D538" s="149" t="s">
        <v>190</v>
      </c>
      <c r="F538" s="150" t="s">
        <v>1621</v>
      </c>
      <c r="I538" s="151"/>
      <c r="L538" s="32"/>
      <c r="M538" s="152"/>
      <c r="T538" s="56"/>
      <c r="AT538" s="17" t="s">
        <v>190</v>
      </c>
      <c r="AU538" s="17" t="s">
        <v>85</v>
      </c>
    </row>
    <row r="539" spans="2:65" s="12" customFormat="1" ht="22.5">
      <c r="B539" s="168"/>
      <c r="D539" s="149" t="s">
        <v>1207</v>
      </c>
      <c r="E539" s="169" t="s">
        <v>1</v>
      </c>
      <c r="F539" s="170" t="s">
        <v>1623</v>
      </c>
      <c r="H539" s="171">
        <v>54.29</v>
      </c>
      <c r="I539" s="172"/>
      <c r="L539" s="168"/>
      <c r="M539" s="173"/>
      <c r="T539" s="174"/>
      <c r="AT539" s="169" t="s">
        <v>1207</v>
      </c>
      <c r="AU539" s="169" t="s">
        <v>85</v>
      </c>
      <c r="AV539" s="12" t="s">
        <v>85</v>
      </c>
      <c r="AW539" s="12" t="s">
        <v>33</v>
      </c>
      <c r="AX539" s="12" t="s">
        <v>76</v>
      </c>
      <c r="AY539" s="169" t="s">
        <v>181</v>
      </c>
    </row>
    <row r="540" spans="2:65" s="12" customFormat="1" ht="22.5">
      <c r="B540" s="168"/>
      <c r="D540" s="149" t="s">
        <v>1207</v>
      </c>
      <c r="E540" s="169" t="s">
        <v>1</v>
      </c>
      <c r="F540" s="170" t="s">
        <v>1624</v>
      </c>
      <c r="H540" s="171">
        <v>36.590000000000003</v>
      </c>
      <c r="I540" s="172"/>
      <c r="L540" s="168"/>
      <c r="M540" s="173"/>
      <c r="T540" s="174"/>
      <c r="AT540" s="169" t="s">
        <v>1207</v>
      </c>
      <c r="AU540" s="169" t="s">
        <v>85</v>
      </c>
      <c r="AV540" s="12" t="s">
        <v>85</v>
      </c>
      <c r="AW540" s="12" t="s">
        <v>33</v>
      </c>
      <c r="AX540" s="12" t="s">
        <v>76</v>
      </c>
      <c r="AY540" s="169" t="s">
        <v>181</v>
      </c>
    </row>
    <row r="541" spans="2:65" s="12" customFormat="1" ht="11.25">
      <c r="B541" s="168"/>
      <c r="D541" s="149" t="s">
        <v>1207</v>
      </c>
      <c r="E541" s="169" t="s">
        <v>1</v>
      </c>
      <c r="F541" s="170" t="s">
        <v>1493</v>
      </c>
      <c r="H541" s="171">
        <v>6</v>
      </c>
      <c r="I541" s="172"/>
      <c r="L541" s="168"/>
      <c r="M541" s="173"/>
      <c r="T541" s="174"/>
      <c r="AT541" s="169" t="s">
        <v>1207</v>
      </c>
      <c r="AU541" s="169" t="s">
        <v>85</v>
      </c>
      <c r="AV541" s="12" t="s">
        <v>85</v>
      </c>
      <c r="AW541" s="12" t="s">
        <v>33</v>
      </c>
      <c r="AX541" s="12" t="s">
        <v>76</v>
      </c>
      <c r="AY541" s="169" t="s">
        <v>181</v>
      </c>
    </row>
    <row r="542" spans="2:65" s="14" customFormat="1" ht="11.25">
      <c r="B542" s="181"/>
      <c r="D542" s="149" t="s">
        <v>1207</v>
      </c>
      <c r="E542" s="182" t="s">
        <v>1</v>
      </c>
      <c r="F542" s="183" t="s">
        <v>1221</v>
      </c>
      <c r="H542" s="184">
        <v>96.88</v>
      </c>
      <c r="I542" s="185"/>
      <c r="L542" s="181"/>
      <c r="M542" s="186"/>
      <c r="T542" s="187"/>
      <c r="AT542" s="182" t="s">
        <v>1207</v>
      </c>
      <c r="AU542" s="182" t="s">
        <v>85</v>
      </c>
      <c r="AV542" s="14" t="s">
        <v>200</v>
      </c>
      <c r="AW542" s="14" t="s">
        <v>33</v>
      </c>
      <c r="AX542" s="14" t="s">
        <v>83</v>
      </c>
      <c r="AY542" s="182" t="s">
        <v>181</v>
      </c>
    </row>
    <row r="543" spans="2:65" s="1" customFormat="1" ht="24.2" customHeight="1">
      <c r="B543" s="134"/>
      <c r="C543" s="153" t="s">
        <v>1103</v>
      </c>
      <c r="D543" s="153" t="s">
        <v>191</v>
      </c>
      <c r="E543" s="154" t="s">
        <v>1625</v>
      </c>
      <c r="F543" s="155" t="s">
        <v>1626</v>
      </c>
      <c r="G543" s="156" t="s">
        <v>1211</v>
      </c>
      <c r="H543" s="157">
        <v>1.875</v>
      </c>
      <c r="I543" s="158"/>
      <c r="J543" s="159">
        <f>ROUND(I543*H543,2)</f>
        <v>0</v>
      </c>
      <c r="K543" s="155" t="s">
        <v>1</v>
      </c>
      <c r="L543" s="32"/>
      <c r="M543" s="160" t="s">
        <v>1</v>
      </c>
      <c r="N543" s="161" t="s">
        <v>41</v>
      </c>
      <c r="P543" s="145">
        <f>O543*H543</f>
        <v>0</v>
      </c>
      <c r="Q543" s="145">
        <v>0</v>
      </c>
      <c r="R543" s="145">
        <f>Q543*H543</f>
        <v>0</v>
      </c>
      <c r="S543" s="145">
        <v>1.4</v>
      </c>
      <c r="T543" s="146">
        <f>S543*H543</f>
        <v>2.625</v>
      </c>
      <c r="AR543" s="147" t="s">
        <v>200</v>
      </c>
      <c r="AT543" s="147" t="s">
        <v>191</v>
      </c>
      <c r="AU543" s="147" t="s">
        <v>85</v>
      </c>
      <c r="AY543" s="17" t="s">
        <v>181</v>
      </c>
      <c r="BE543" s="148">
        <f>IF(N543="základní",J543,0)</f>
        <v>0</v>
      </c>
      <c r="BF543" s="148">
        <f>IF(N543="snížená",J543,0)</f>
        <v>0</v>
      </c>
      <c r="BG543" s="148">
        <f>IF(N543="zákl. přenesená",J543,0)</f>
        <v>0</v>
      </c>
      <c r="BH543" s="148">
        <f>IF(N543="sníž. přenesená",J543,0)</f>
        <v>0</v>
      </c>
      <c r="BI543" s="148">
        <f>IF(N543="nulová",J543,0)</f>
        <v>0</v>
      </c>
      <c r="BJ543" s="17" t="s">
        <v>83</v>
      </c>
      <c r="BK543" s="148">
        <f>ROUND(I543*H543,2)</f>
        <v>0</v>
      </c>
      <c r="BL543" s="17" t="s">
        <v>200</v>
      </c>
      <c r="BM543" s="147" t="s">
        <v>1627</v>
      </c>
    </row>
    <row r="544" spans="2:65" s="1" customFormat="1" ht="11.25">
      <c r="B544" s="32"/>
      <c r="D544" s="149" t="s">
        <v>190</v>
      </c>
      <c r="F544" s="150" t="s">
        <v>1626</v>
      </c>
      <c r="I544" s="151"/>
      <c r="L544" s="32"/>
      <c r="M544" s="152"/>
      <c r="T544" s="56"/>
      <c r="AT544" s="17" t="s">
        <v>190</v>
      </c>
      <c r="AU544" s="17" t="s">
        <v>85</v>
      </c>
    </row>
    <row r="545" spans="2:65" s="12" customFormat="1" ht="11.25">
      <c r="B545" s="168"/>
      <c r="D545" s="149" t="s">
        <v>1207</v>
      </c>
      <c r="E545" s="169" t="s">
        <v>1</v>
      </c>
      <c r="F545" s="170" t="s">
        <v>1628</v>
      </c>
      <c r="H545" s="171">
        <v>1.2</v>
      </c>
      <c r="I545" s="172"/>
      <c r="L545" s="168"/>
      <c r="M545" s="173"/>
      <c r="T545" s="174"/>
      <c r="AT545" s="169" t="s">
        <v>1207</v>
      </c>
      <c r="AU545" s="169" t="s">
        <v>85</v>
      </c>
      <c r="AV545" s="12" t="s">
        <v>85</v>
      </c>
      <c r="AW545" s="12" t="s">
        <v>33</v>
      </c>
      <c r="AX545" s="12" t="s">
        <v>76</v>
      </c>
      <c r="AY545" s="169" t="s">
        <v>181</v>
      </c>
    </row>
    <row r="546" spans="2:65" s="12" customFormat="1" ht="11.25">
      <c r="B546" s="168"/>
      <c r="D546" s="149" t="s">
        <v>1207</v>
      </c>
      <c r="E546" s="169" t="s">
        <v>1</v>
      </c>
      <c r="F546" s="170" t="s">
        <v>1629</v>
      </c>
      <c r="H546" s="171">
        <v>0.67500000000000004</v>
      </c>
      <c r="I546" s="172"/>
      <c r="L546" s="168"/>
      <c r="M546" s="173"/>
      <c r="T546" s="174"/>
      <c r="AT546" s="169" t="s">
        <v>1207</v>
      </c>
      <c r="AU546" s="169" t="s">
        <v>85</v>
      </c>
      <c r="AV546" s="12" t="s">
        <v>85</v>
      </c>
      <c r="AW546" s="12" t="s">
        <v>33</v>
      </c>
      <c r="AX546" s="12" t="s">
        <v>76</v>
      </c>
      <c r="AY546" s="169" t="s">
        <v>181</v>
      </c>
    </row>
    <row r="547" spans="2:65" s="14" customFormat="1" ht="11.25">
      <c r="B547" s="181"/>
      <c r="D547" s="149" t="s">
        <v>1207</v>
      </c>
      <c r="E547" s="182" t="s">
        <v>1</v>
      </c>
      <c r="F547" s="183" t="s">
        <v>1221</v>
      </c>
      <c r="H547" s="184">
        <v>1.875</v>
      </c>
      <c r="I547" s="185"/>
      <c r="L547" s="181"/>
      <c r="M547" s="186"/>
      <c r="T547" s="187"/>
      <c r="AT547" s="182" t="s">
        <v>1207</v>
      </c>
      <c r="AU547" s="182" t="s">
        <v>85</v>
      </c>
      <c r="AV547" s="14" t="s">
        <v>200</v>
      </c>
      <c r="AW547" s="14" t="s">
        <v>33</v>
      </c>
      <c r="AX547" s="14" t="s">
        <v>83</v>
      </c>
      <c r="AY547" s="182" t="s">
        <v>181</v>
      </c>
    </row>
    <row r="548" spans="2:65" s="1" customFormat="1" ht="21.75" customHeight="1">
      <c r="B548" s="134"/>
      <c r="C548" s="153" t="s">
        <v>824</v>
      </c>
      <c r="D548" s="153" t="s">
        <v>191</v>
      </c>
      <c r="E548" s="154" t="s">
        <v>1630</v>
      </c>
      <c r="F548" s="155" t="s">
        <v>1631</v>
      </c>
      <c r="G548" s="156" t="s">
        <v>1211</v>
      </c>
      <c r="H548" s="157">
        <v>16.286999999999999</v>
      </c>
      <c r="I548" s="158"/>
      <c r="J548" s="159">
        <f>ROUND(I548*H548,2)</f>
        <v>0</v>
      </c>
      <c r="K548" s="155" t="s">
        <v>1</v>
      </c>
      <c r="L548" s="32"/>
      <c r="M548" s="160" t="s">
        <v>1</v>
      </c>
      <c r="N548" s="161" t="s">
        <v>41</v>
      </c>
      <c r="P548" s="145">
        <f>O548*H548</f>
        <v>0</v>
      </c>
      <c r="Q548" s="145">
        <v>0</v>
      </c>
      <c r="R548" s="145">
        <f>Q548*H548</f>
        <v>0</v>
      </c>
      <c r="S548" s="145">
        <v>1.4</v>
      </c>
      <c r="T548" s="146">
        <f>S548*H548</f>
        <v>22.801799999999997</v>
      </c>
      <c r="AR548" s="147" t="s">
        <v>200</v>
      </c>
      <c r="AT548" s="147" t="s">
        <v>191</v>
      </c>
      <c r="AU548" s="147" t="s">
        <v>85</v>
      </c>
      <c r="AY548" s="17" t="s">
        <v>181</v>
      </c>
      <c r="BE548" s="148">
        <f>IF(N548="základní",J548,0)</f>
        <v>0</v>
      </c>
      <c r="BF548" s="148">
        <f>IF(N548="snížená",J548,0)</f>
        <v>0</v>
      </c>
      <c r="BG548" s="148">
        <f>IF(N548="zákl. přenesená",J548,0)</f>
        <v>0</v>
      </c>
      <c r="BH548" s="148">
        <f>IF(N548="sníž. přenesená",J548,0)</f>
        <v>0</v>
      </c>
      <c r="BI548" s="148">
        <f>IF(N548="nulová",J548,0)</f>
        <v>0</v>
      </c>
      <c r="BJ548" s="17" t="s">
        <v>83</v>
      </c>
      <c r="BK548" s="148">
        <f>ROUND(I548*H548,2)</f>
        <v>0</v>
      </c>
      <c r="BL548" s="17" t="s">
        <v>200</v>
      </c>
      <c r="BM548" s="147" t="s">
        <v>1632</v>
      </c>
    </row>
    <row r="549" spans="2:65" s="1" customFormat="1" ht="11.25">
      <c r="B549" s="32"/>
      <c r="D549" s="149" t="s">
        <v>190</v>
      </c>
      <c r="F549" s="150" t="s">
        <v>1631</v>
      </c>
      <c r="I549" s="151"/>
      <c r="L549" s="32"/>
      <c r="M549" s="152"/>
      <c r="T549" s="56"/>
      <c r="AT549" s="17" t="s">
        <v>190</v>
      </c>
      <c r="AU549" s="17" t="s">
        <v>85</v>
      </c>
    </row>
    <row r="550" spans="2:65" s="12" customFormat="1" ht="11.25">
      <c r="B550" s="168"/>
      <c r="D550" s="149" t="s">
        <v>1207</v>
      </c>
      <c r="E550" s="169" t="s">
        <v>1</v>
      </c>
      <c r="F550" s="170" t="s">
        <v>1633</v>
      </c>
      <c r="H550" s="171">
        <v>16.286999999999999</v>
      </c>
      <c r="I550" s="172"/>
      <c r="L550" s="168"/>
      <c r="M550" s="173"/>
      <c r="T550" s="174"/>
      <c r="AT550" s="169" t="s">
        <v>1207</v>
      </c>
      <c r="AU550" s="169" t="s">
        <v>85</v>
      </c>
      <c r="AV550" s="12" t="s">
        <v>85</v>
      </c>
      <c r="AW550" s="12" t="s">
        <v>33</v>
      </c>
      <c r="AX550" s="12" t="s">
        <v>83</v>
      </c>
      <c r="AY550" s="169" t="s">
        <v>181</v>
      </c>
    </row>
    <row r="551" spans="2:65" s="1" customFormat="1" ht="21.75" customHeight="1">
      <c r="B551" s="134"/>
      <c r="C551" s="153" t="s">
        <v>1110</v>
      </c>
      <c r="D551" s="153" t="s">
        <v>191</v>
      </c>
      <c r="E551" s="154" t="s">
        <v>1634</v>
      </c>
      <c r="F551" s="155" t="s">
        <v>1635</v>
      </c>
      <c r="G551" s="156" t="s">
        <v>734</v>
      </c>
      <c r="H551" s="157">
        <v>3.2</v>
      </c>
      <c r="I551" s="158"/>
      <c r="J551" s="159">
        <f>ROUND(I551*H551,2)</f>
        <v>0</v>
      </c>
      <c r="K551" s="155" t="s">
        <v>1</v>
      </c>
      <c r="L551" s="32"/>
      <c r="M551" s="160" t="s">
        <v>1</v>
      </c>
      <c r="N551" s="161" t="s">
        <v>41</v>
      </c>
      <c r="P551" s="145">
        <f>O551*H551</f>
        <v>0</v>
      </c>
      <c r="Q551" s="145">
        <v>0</v>
      </c>
      <c r="R551" s="145">
        <f>Q551*H551</f>
        <v>0</v>
      </c>
      <c r="S551" s="145">
        <v>8.7999999999999995E-2</v>
      </c>
      <c r="T551" s="146">
        <f>S551*H551</f>
        <v>0.28160000000000002</v>
      </c>
      <c r="AR551" s="147" t="s">
        <v>200</v>
      </c>
      <c r="AT551" s="147" t="s">
        <v>191</v>
      </c>
      <c r="AU551" s="147" t="s">
        <v>85</v>
      </c>
      <c r="AY551" s="17" t="s">
        <v>181</v>
      </c>
      <c r="BE551" s="148">
        <f>IF(N551="základní",J551,0)</f>
        <v>0</v>
      </c>
      <c r="BF551" s="148">
        <f>IF(N551="snížená",J551,0)</f>
        <v>0</v>
      </c>
      <c r="BG551" s="148">
        <f>IF(N551="zákl. přenesená",J551,0)</f>
        <v>0</v>
      </c>
      <c r="BH551" s="148">
        <f>IF(N551="sníž. přenesená",J551,0)</f>
        <v>0</v>
      </c>
      <c r="BI551" s="148">
        <f>IF(N551="nulová",J551,0)</f>
        <v>0</v>
      </c>
      <c r="BJ551" s="17" t="s">
        <v>83</v>
      </c>
      <c r="BK551" s="148">
        <f>ROUND(I551*H551,2)</f>
        <v>0</v>
      </c>
      <c r="BL551" s="17" t="s">
        <v>200</v>
      </c>
      <c r="BM551" s="147" t="s">
        <v>1636</v>
      </c>
    </row>
    <row r="552" spans="2:65" s="1" customFormat="1" ht="11.25">
      <c r="B552" s="32"/>
      <c r="D552" s="149" t="s">
        <v>190</v>
      </c>
      <c r="F552" s="150" t="s">
        <v>1635</v>
      </c>
      <c r="I552" s="151"/>
      <c r="L552" s="32"/>
      <c r="M552" s="152"/>
      <c r="T552" s="56"/>
      <c r="AT552" s="17" t="s">
        <v>190</v>
      </c>
      <c r="AU552" s="17" t="s">
        <v>85</v>
      </c>
    </row>
    <row r="553" spans="2:65" s="12" customFormat="1" ht="11.25">
      <c r="B553" s="168"/>
      <c r="D553" s="149" t="s">
        <v>1207</v>
      </c>
      <c r="E553" s="169" t="s">
        <v>1</v>
      </c>
      <c r="F553" s="170" t="s">
        <v>1637</v>
      </c>
      <c r="H553" s="171">
        <v>3.2</v>
      </c>
      <c r="I553" s="172"/>
      <c r="L553" s="168"/>
      <c r="M553" s="173"/>
      <c r="T553" s="174"/>
      <c r="AT553" s="169" t="s">
        <v>1207</v>
      </c>
      <c r="AU553" s="169" t="s">
        <v>85</v>
      </c>
      <c r="AV553" s="12" t="s">
        <v>85</v>
      </c>
      <c r="AW553" s="12" t="s">
        <v>33</v>
      </c>
      <c r="AX553" s="12" t="s">
        <v>83</v>
      </c>
      <c r="AY553" s="169" t="s">
        <v>181</v>
      </c>
    </row>
    <row r="554" spans="2:65" s="1" customFormat="1" ht="21.75" customHeight="1">
      <c r="B554" s="134"/>
      <c r="C554" s="153" t="s">
        <v>828</v>
      </c>
      <c r="D554" s="153" t="s">
        <v>191</v>
      </c>
      <c r="E554" s="154" t="s">
        <v>1638</v>
      </c>
      <c r="F554" s="155" t="s">
        <v>1639</v>
      </c>
      <c r="G554" s="156" t="s">
        <v>734</v>
      </c>
      <c r="H554" s="157">
        <v>33.6</v>
      </c>
      <c r="I554" s="158"/>
      <c r="J554" s="159">
        <f>ROUND(I554*H554,2)</f>
        <v>0</v>
      </c>
      <c r="K554" s="155" t="s">
        <v>1</v>
      </c>
      <c r="L554" s="32"/>
      <c r="M554" s="160" t="s">
        <v>1</v>
      </c>
      <c r="N554" s="161" t="s">
        <v>41</v>
      </c>
      <c r="P554" s="145">
        <f>O554*H554</f>
        <v>0</v>
      </c>
      <c r="Q554" s="145">
        <v>0</v>
      </c>
      <c r="R554" s="145">
        <f>Q554*H554</f>
        <v>0</v>
      </c>
      <c r="S554" s="145">
        <v>7.5999999999999998E-2</v>
      </c>
      <c r="T554" s="146">
        <f>S554*H554</f>
        <v>2.5535999999999999</v>
      </c>
      <c r="AR554" s="147" t="s">
        <v>200</v>
      </c>
      <c r="AT554" s="147" t="s">
        <v>191</v>
      </c>
      <c r="AU554" s="147" t="s">
        <v>85</v>
      </c>
      <c r="AY554" s="17" t="s">
        <v>181</v>
      </c>
      <c r="BE554" s="148">
        <f>IF(N554="základní",J554,0)</f>
        <v>0</v>
      </c>
      <c r="BF554" s="148">
        <f>IF(N554="snížená",J554,0)</f>
        <v>0</v>
      </c>
      <c r="BG554" s="148">
        <f>IF(N554="zákl. přenesená",J554,0)</f>
        <v>0</v>
      </c>
      <c r="BH554" s="148">
        <f>IF(N554="sníž. přenesená",J554,0)</f>
        <v>0</v>
      </c>
      <c r="BI554" s="148">
        <f>IF(N554="nulová",J554,0)</f>
        <v>0</v>
      </c>
      <c r="BJ554" s="17" t="s">
        <v>83</v>
      </c>
      <c r="BK554" s="148">
        <f>ROUND(I554*H554,2)</f>
        <v>0</v>
      </c>
      <c r="BL554" s="17" t="s">
        <v>200</v>
      </c>
      <c r="BM554" s="147" t="s">
        <v>1640</v>
      </c>
    </row>
    <row r="555" spans="2:65" s="1" customFormat="1" ht="11.25">
      <c r="B555" s="32"/>
      <c r="D555" s="149" t="s">
        <v>190</v>
      </c>
      <c r="F555" s="150" t="s">
        <v>1639</v>
      </c>
      <c r="I555" s="151"/>
      <c r="L555" s="32"/>
      <c r="M555" s="152"/>
      <c r="T555" s="56"/>
      <c r="AT555" s="17" t="s">
        <v>190</v>
      </c>
      <c r="AU555" s="17" t="s">
        <v>85</v>
      </c>
    </row>
    <row r="556" spans="2:65" s="13" customFormat="1" ht="11.25">
      <c r="B556" s="175"/>
      <c r="D556" s="149" t="s">
        <v>1207</v>
      </c>
      <c r="E556" s="176" t="s">
        <v>1</v>
      </c>
      <c r="F556" s="177" t="s">
        <v>1258</v>
      </c>
      <c r="H556" s="176" t="s">
        <v>1</v>
      </c>
      <c r="I556" s="178"/>
      <c r="L556" s="175"/>
      <c r="M556" s="179"/>
      <c r="T556" s="180"/>
      <c r="AT556" s="176" t="s">
        <v>1207</v>
      </c>
      <c r="AU556" s="176" t="s">
        <v>85</v>
      </c>
      <c r="AV556" s="13" t="s">
        <v>83</v>
      </c>
      <c r="AW556" s="13" t="s">
        <v>33</v>
      </c>
      <c r="AX556" s="13" t="s">
        <v>76</v>
      </c>
      <c r="AY556" s="176" t="s">
        <v>181</v>
      </c>
    </row>
    <row r="557" spans="2:65" s="12" customFormat="1" ht="11.25">
      <c r="B557" s="168"/>
      <c r="D557" s="149" t="s">
        <v>1207</v>
      </c>
      <c r="E557" s="169" t="s">
        <v>1</v>
      </c>
      <c r="F557" s="170" t="s">
        <v>1641</v>
      </c>
      <c r="H557" s="171">
        <v>15</v>
      </c>
      <c r="I557" s="172"/>
      <c r="L557" s="168"/>
      <c r="M557" s="173"/>
      <c r="T557" s="174"/>
      <c r="AT557" s="169" t="s">
        <v>1207</v>
      </c>
      <c r="AU557" s="169" t="s">
        <v>85</v>
      </c>
      <c r="AV557" s="12" t="s">
        <v>85</v>
      </c>
      <c r="AW557" s="12" t="s">
        <v>33</v>
      </c>
      <c r="AX557" s="12" t="s">
        <v>76</v>
      </c>
      <c r="AY557" s="169" t="s">
        <v>181</v>
      </c>
    </row>
    <row r="558" spans="2:65" s="13" customFormat="1" ht="11.25">
      <c r="B558" s="175"/>
      <c r="D558" s="149" t="s">
        <v>1207</v>
      </c>
      <c r="E558" s="176" t="s">
        <v>1</v>
      </c>
      <c r="F558" s="177" t="s">
        <v>1329</v>
      </c>
      <c r="H558" s="176" t="s">
        <v>1</v>
      </c>
      <c r="I558" s="178"/>
      <c r="L558" s="175"/>
      <c r="M558" s="179"/>
      <c r="T558" s="180"/>
      <c r="AT558" s="176" t="s">
        <v>1207</v>
      </c>
      <c r="AU558" s="176" t="s">
        <v>85</v>
      </c>
      <c r="AV558" s="13" t="s">
        <v>83</v>
      </c>
      <c r="AW558" s="13" t="s">
        <v>33</v>
      </c>
      <c r="AX558" s="13" t="s">
        <v>76</v>
      </c>
      <c r="AY558" s="176" t="s">
        <v>181</v>
      </c>
    </row>
    <row r="559" spans="2:65" s="12" customFormat="1" ht="11.25">
      <c r="B559" s="168"/>
      <c r="D559" s="149" t="s">
        <v>1207</v>
      </c>
      <c r="E559" s="169" t="s">
        <v>1</v>
      </c>
      <c r="F559" s="170" t="s">
        <v>1642</v>
      </c>
      <c r="H559" s="171">
        <v>16.8</v>
      </c>
      <c r="I559" s="172"/>
      <c r="L559" s="168"/>
      <c r="M559" s="173"/>
      <c r="T559" s="174"/>
      <c r="AT559" s="169" t="s">
        <v>1207</v>
      </c>
      <c r="AU559" s="169" t="s">
        <v>85</v>
      </c>
      <c r="AV559" s="12" t="s">
        <v>85</v>
      </c>
      <c r="AW559" s="12" t="s">
        <v>33</v>
      </c>
      <c r="AX559" s="12" t="s">
        <v>76</v>
      </c>
      <c r="AY559" s="169" t="s">
        <v>181</v>
      </c>
    </row>
    <row r="560" spans="2:65" s="13" customFormat="1" ht="11.25">
      <c r="B560" s="175"/>
      <c r="D560" s="149" t="s">
        <v>1207</v>
      </c>
      <c r="E560" s="176" t="s">
        <v>1</v>
      </c>
      <c r="F560" s="177" t="s">
        <v>1267</v>
      </c>
      <c r="H560" s="176" t="s">
        <v>1</v>
      </c>
      <c r="I560" s="178"/>
      <c r="L560" s="175"/>
      <c r="M560" s="179"/>
      <c r="T560" s="180"/>
      <c r="AT560" s="176" t="s">
        <v>1207</v>
      </c>
      <c r="AU560" s="176" t="s">
        <v>85</v>
      </c>
      <c r="AV560" s="13" t="s">
        <v>83</v>
      </c>
      <c r="AW560" s="13" t="s">
        <v>33</v>
      </c>
      <c r="AX560" s="13" t="s">
        <v>76</v>
      </c>
      <c r="AY560" s="176" t="s">
        <v>181</v>
      </c>
    </row>
    <row r="561" spans="2:65" s="12" customFormat="1" ht="11.25">
      <c r="B561" s="168"/>
      <c r="D561" s="149" t="s">
        <v>1207</v>
      </c>
      <c r="E561" s="169" t="s">
        <v>1</v>
      </c>
      <c r="F561" s="170" t="s">
        <v>1643</v>
      </c>
      <c r="H561" s="171">
        <v>1.8</v>
      </c>
      <c r="I561" s="172"/>
      <c r="L561" s="168"/>
      <c r="M561" s="173"/>
      <c r="T561" s="174"/>
      <c r="AT561" s="169" t="s">
        <v>1207</v>
      </c>
      <c r="AU561" s="169" t="s">
        <v>85</v>
      </c>
      <c r="AV561" s="12" t="s">
        <v>85</v>
      </c>
      <c r="AW561" s="12" t="s">
        <v>33</v>
      </c>
      <c r="AX561" s="12" t="s">
        <v>76</v>
      </c>
      <c r="AY561" s="169" t="s">
        <v>181</v>
      </c>
    </row>
    <row r="562" spans="2:65" s="14" customFormat="1" ht="11.25">
      <c r="B562" s="181"/>
      <c r="D562" s="149" t="s">
        <v>1207</v>
      </c>
      <c r="E562" s="182" t="s">
        <v>1</v>
      </c>
      <c r="F562" s="183" t="s">
        <v>1221</v>
      </c>
      <c r="H562" s="184">
        <v>33.6</v>
      </c>
      <c r="I562" s="185"/>
      <c r="L562" s="181"/>
      <c r="M562" s="186"/>
      <c r="T562" s="187"/>
      <c r="AT562" s="182" t="s">
        <v>1207</v>
      </c>
      <c r="AU562" s="182" t="s">
        <v>85</v>
      </c>
      <c r="AV562" s="14" t="s">
        <v>200</v>
      </c>
      <c r="AW562" s="14" t="s">
        <v>33</v>
      </c>
      <c r="AX562" s="14" t="s">
        <v>83</v>
      </c>
      <c r="AY562" s="182" t="s">
        <v>181</v>
      </c>
    </row>
    <row r="563" spans="2:65" s="1" customFormat="1" ht="24.2" customHeight="1">
      <c r="B563" s="134"/>
      <c r="C563" s="153" t="s">
        <v>1117</v>
      </c>
      <c r="D563" s="153" t="s">
        <v>191</v>
      </c>
      <c r="E563" s="154" t="s">
        <v>1644</v>
      </c>
      <c r="F563" s="155" t="s">
        <v>1645</v>
      </c>
      <c r="G563" s="156" t="s">
        <v>185</v>
      </c>
      <c r="H563" s="157">
        <v>5</v>
      </c>
      <c r="I563" s="158"/>
      <c r="J563" s="159">
        <f>ROUND(I563*H563,2)</f>
        <v>0</v>
      </c>
      <c r="K563" s="155" t="s">
        <v>1</v>
      </c>
      <c r="L563" s="32"/>
      <c r="M563" s="160" t="s">
        <v>1</v>
      </c>
      <c r="N563" s="161" t="s">
        <v>41</v>
      </c>
      <c r="P563" s="145">
        <f>O563*H563</f>
        <v>0</v>
      </c>
      <c r="Q563" s="145">
        <v>0</v>
      </c>
      <c r="R563" s="145">
        <f>Q563*H563</f>
        <v>0</v>
      </c>
      <c r="S563" s="145">
        <v>4.9000000000000002E-2</v>
      </c>
      <c r="T563" s="146">
        <f>S563*H563</f>
        <v>0.245</v>
      </c>
      <c r="AR563" s="147" t="s">
        <v>200</v>
      </c>
      <c r="AT563" s="147" t="s">
        <v>191</v>
      </c>
      <c r="AU563" s="147" t="s">
        <v>85</v>
      </c>
      <c r="AY563" s="17" t="s">
        <v>181</v>
      </c>
      <c r="BE563" s="148">
        <f>IF(N563="základní",J563,0)</f>
        <v>0</v>
      </c>
      <c r="BF563" s="148">
        <f>IF(N563="snížená",J563,0)</f>
        <v>0</v>
      </c>
      <c r="BG563" s="148">
        <f>IF(N563="zákl. přenesená",J563,0)</f>
        <v>0</v>
      </c>
      <c r="BH563" s="148">
        <f>IF(N563="sníž. přenesená",J563,0)</f>
        <v>0</v>
      </c>
      <c r="BI563" s="148">
        <f>IF(N563="nulová",J563,0)</f>
        <v>0</v>
      </c>
      <c r="BJ563" s="17" t="s">
        <v>83</v>
      </c>
      <c r="BK563" s="148">
        <f>ROUND(I563*H563,2)</f>
        <v>0</v>
      </c>
      <c r="BL563" s="17" t="s">
        <v>200</v>
      </c>
      <c r="BM563" s="147" t="s">
        <v>1646</v>
      </c>
    </row>
    <row r="564" spans="2:65" s="1" customFormat="1" ht="19.5">
      <c r="B564" s="32"/>
      <c r="D564" s="149" t="s">
        <v>190</v>
      </c>
      <c r="F564" s="150" t="s">
        <v>1645</v>
      </c>
      <c r="I564" s="151"/>
      <c r="L564" s="32"/>
      <c r="M564" s="152"/>
      <c r="T564" s="56"/>
      <c r="AT564" s="17" t="s">
        <v>190</v>
      </c>
      <c r="AU564" s="17" t="s">
        <v>85</v>
      </c>
    </row>
    <row r="565" spans="2:65" s="1" customFormat="1" ht="24.2" customHeight="1">
      <c r="B565" s="134"/>
      <c r="C565" s="153" t="s">
        <v>831</v>
      </c>
      <c r="D565" s="153" t="s">
        <v>191</v>
      </c>
      <c r="E565" s="154" t="s">
        <v>1647</v>
      </c>
      <c r="F565" s="155" t="s">
        <v>1648</v>
      </c>
      <c r="G565" s="156" t="s">
        <v>217</v>
      </c>
      <c r="H565" s="157">
        <v>6</v>
      </c>
      <c r="I565" s="158"/>
      <c r="J565" s="159">
        <f>ROUND(I565*H565,2)</f>
        <v>0</v>
      </c>
      <c r="K565" s="155" t="s">
        <v>1</v>
      </c>
      <c r="L565" s="32"/>
      <c r="M565" s="160" t="s">
        <v>1</v>
      </c>
      <c r="N565" s="161" t="s">
        <v>41</v>
      </c>
      <c r="P565" s="145">
        <f>O565*H565</f>
        <v>0</v>
      </c>
      <c r="Q565" s="145">
        <v>0</v>
      </c>
      <c r="R565" s="145">
        <f>Q565*H565</f>
        <v>0</v>
      </c>
      <c r="S565" s="145">
        <v>1.4999999999999999E-2</v>
      </c>
      <c r="T565" s="146">
        <f>S565*H565</f>
        <v>0.09</v>
      </c>
      <c r="AR565" s="147" t="s">
        <v>200</v>
      </c>
      <c r="AT565" s="147" t="s">
        <v>191</v>
      </c>
      <c r="AU565" s="147" t="s">
        <v>85</v>
      </c>
      <c r="AY565" s="17" t="s">
        <v>181</v>
      </c>
      <c r="BE565" s="148">
        <f>IF(N565="základní",J565,0)</f>
        <v>0</v>
      </c>
      <c r="BF565" s="148">
        <f>IF(N565="snížená",J565,0)</f>
        <v>0</v>
      </c>
      <c r="BG565" s="148">
        <f>IF(N565="zákl. přenesená",J565,0)</f>
        <v>0</v>
      </c>
      <c r="BH565" s="148">
        <f>IF(N565="sníž. přenesená",J565,0)</f>
        <v>0</v>
      </c>
      <c r="BI565" s="148">
        <f>IF(N565="nulová",J565,0)</f>
        <v>0</v>
      </c>
      <c r="BJ565" s="17" t="s">
        <v>83</v>
      </c>
      <c r="BK565" s="148">
        <f>ROUND(I565*H565,2)</f>
        <v>0</v>
      </c>
      <c r="BL565" s="17" t="s">
        <v>200</v>
      </c>
      <c r="BM565" s="147" t="s">
        <v>1649</v>
      </c>
    </row>
    <row r="566" spans="2:65" s="1" customFormat="1" ht="19.5">
      <c r="B566" s="32"/>
      <c r="D566" s="149" t="s">
        <v>190</v>
      </c>
      <c r="F566" s="150" t="s">
        <v>1648</v>
      </c>
      <c r="I566" s="151"/>
      <c r="L566" s="32"/>
      <c r="M566" s="152"/>
      <c r="T566" s="56"/>
      <c r="AT566" s="17" t="s">
        <v>190</v>
      </c>
      <c r="AU566" s="17" t="s">
        <v>85</v>
      </c>
    </row>
    <row r="567" spans="2:65" s="12" customFormat="1" ht="11.25">
      <c r="B567" s="168"/>
      <c r="D567" s="149" t="s">
        <v>1207</v>
      </c>
      <c r="E567" s="169" t="s">
        <v>1</v>
      </c>
      <c r="F567" s="170" t="s">
        <v>1650</v>
      </c>
      <c r="H567" s="171">
        <v>6</v>
      </c>
      <c r="I567" s="172"/>
      <c r="L567" s="168"/>
      <c r="M567" s="173"/>
      <c r="T567" s="174"/>
      <c r="AT567" s="169" t="s">
        <v>1207</v>
      </c>
      <c r="AU567" s="169" t="s">
        <v>85</v>
      </c>
      <c r="AV567" s="12" t="s">
        <v>85</v>
      </c>
      <c r="AW567" s="12" t="s">
        <v>33</v>
      </c>
      <c r="AX567" s="12" t="s">
        <v>83</v>
      </c>
      <c r="AY567" s="169" t="s">
        <v>181</v>
      </c>
    </row>
    <row r="568" spans="2:65" s="1" customFormat="1" ht="24.2" customHeight="1">
      <c r="B568" s="134"/>
      <c r="C568" s="153" t="s">
        <v>1124</v>
      </c>
      <c r="D568" s="153" t="s">
        <v>191</v>
      </c>
      <c r="E568" s="154" t="s">
        <v>1651</v>
      </c>
      <c r="F568" s="155" t="s">
        <v>1652</v>
      </c>
      <c r="G568" s="156" t="s">
        <v>217</v>
      </c>
      <c r="H568" s="157">
        <v>27.765000000000001</v>
      </c>
      <c r="I568" s="158"/>
      <c r="J568" s="159">
        <f>ROUND(I568*H568,2)</f>
        <v>0</v>
      </c>
      <c r="K568" s="155" t="s">
        <v>1</v>
      </c>
      <c r="L568" s="32"/>
      <c r="M568" s="160" t="s">
        <v>1</v>
      </c>
      <c r="N568" s="161" t="s">
        <v>41</v>
      </c>
      <c r="P568" s="145">
        <f>O568*H568</f>
        <v>0</v>
      </c>
      <c r="Q568" s="145">
        <v>0</v>
      </c>
      <c r="R568" s="145">
        <f>Q568*H568</f>
        <v>0</v>
      </c>
      <c r="S568" s="145">
        <v>8.0000000000000002E-3</v>
      </c>
      <c r="T568" s="146">
        <f>S568*H568</f>
        <v>0.22212000000000001</v>
      </c>
      <c r="AR568" s="147" t="s">
        <v>200</v>
      </c>
      <c r="AT568" s="147" t="s">
        <v>191</v>
      </c>
      <c r="AU568" s="147" t="s">
        <v>85</v>
      </c>
      <c r="AY568" s="17" t="s">
        <v>181</v>
      </c>
      <c r="BE568" s="148">
        <f>IF(N568="základní",J568,0)</f>
        <v>0</v>
      </c>
      <c r="BF568" s="148">
        <f>IF(N568="snížená",J568,0)</f>
        <v>0</v>
      </c>
      <c r="BG568" s="148">
        <f>IF(N568="zákl. přenesená",J568,0)</f>
        <v>0</v>
      </c>
      <c r="BH568" s="148">
        <f>IF(N568="sníž. přenesená",J568,0)</f>
        <v>0</v>
      </c>
      <c r="BI568" s="148">
        <f>IF(N568="nulová",J568,0)</f>
        <v>0</v>
      </c>
      <c r="BJ568" s="17" t="s">
        <v>83</v>
      </c>
      <c r="BK568" s="148">
        <f>ROUND(I568*H568,2)</f>
        <v>0</v>
      </c>
      <c r="BL568" s="17" t="s">
        <v>200</v>
      </c>
      <c r="BM568" s="147" t="s">
        <v>1653</v>
      </c>
    </row>
    <row r="569" spans="2:65" s="1" customFormat="1" ht="19.5">
      <c r="B569" s="32"/>
      <c r="D569" s="149" t="s">
        <v>190</v>
      </c>
      <c r="F569" s="150" t="s">
        <v>1652</v>
      </c>
      <c r="I569" s="151"/>
      <c r="L569" s="32"/>
      <c r="M569" s="152"/>
      <c r="T569" s="56"/>
      <c r="AT569" s="17" t="s">
        <v>190</v>
      </c>
      <c r="AU569" s="17" t="s">
        <v>85</v>
      </c>
    </row>
    <row r="570" spans="2:65" s="13" customFormat="1" ht="11.25">
      <c r="B570" s="175"/>
      <c r="D570" s="149" t="s">
        <v>1207</v>
      </c>
      <c r="E570" s="176" t="s">
        <v>1</v>
      </c>
      <c r="F570" s="177" t="s">
        <v>1336</v>
      </c>
      <c r="H570" s="176" t="s">
        <v>1</v>
      </c>
      <c r="I570" s="178"/>
      <c r="L570" s="175"/>
      <c r="M570" s="179"/>
      <c r="T570" s="180"/>
      <c r="AT570" s="176" t="s">
        <v>1207</v>
      </c>
      <c r="AU570" s="176" t="s">
        <v>85</v>
      </c>
      <c r="AV570" s="13" t="s">
        <v>83</v>
      </c>
      <c r="AW570" s="13" t="s">
        <v>33</v>
      </c>
      <c r="AX570" s="13" t="s">
        <v>76</v>
      </c>
      <c r="AY570" s="176" t="s">
        <v>181</v>
      </c>
    </row>
    <row r="571" spans="2:65" s="12" customFormat="1" ht="11.25">
      <c r="B571" s="168"/>
      <c r="D571" s="149" t="s">
        <v>1207</v>
      </c>
      <c r="E571" s="169" t="s">
        <v>1</v>
      </c>
      <c r="F571" s="170" t="s">
        <v>1654</v>
      </c>
      <c r="H571" s="171">
        <v>8.8650000000000002</v>
      </c>
      <c r="I571" s="172"/>
      <c r="L571" s="168"/>
      <c r="M571" s="173"/>
      <c r="T571" s="174"/>
      <c r="AT571" s="169" t="s">
        <v>1207</v>
      </c>
      <c r="AU571" s="169" t="s">
        <v>85</v>
      </c>
      <c r="AV571" s="12" t="s">
        <v>85</v>
      </c>
      <c r="AW571" s="12" t="s">
        <v>33</v>
      </c>
      <c r="AX571" s="12" t="s">
        <v>76</v>
      </c>
      <c r="AY571" s="169" t="s">
        <v>181</v>
      </c>
    </row>
    <row r="572" spans="2:65" s="13" customFormat="1" ht="11.25">
      <c r="B572" s="175"/>
      <c r="D572" s="149" t="s">
        <v>1207</v>
      </c>
      <c r="E572" s="176" t="s">
        <v>1</v>
      </c>
      <c r="F572" s="177" t="s">
        <v>1329</v>
      </c>
      <c r="H572" s="176" t="s">
        <v>1</v>
      </c>
      <c r="I572" s="178"/>
      <c r="L572" s="175"/>
      <c r="M572" s="179"/>
      <c r="T572" s="180"/>
      <c r="AT572" s="176" t="s">
        <v>1207</v>
      </c>
      <c r="AU572" s="176" t="s">
        <v>85</v>
      </c>
      <c r="AV572" s="13" t="s">
        <v>83</v>
      </c>
      <c r="AW572" s="13" t="s">
        <v>33</v>
      </c>
      <c r="AX572" s="13" t="s">
        <v>76</v>
      </c>
      <c r="AY572" s="176" t="s">
        <v>181</v>
      </c>
    </row>
    <row r="573" spans="2:65" s="12" customFormat="1" ht="11.25">
      <c r="B573" s="168"/>
      <c r="D573" s="149" t="s">
        <v>1207</v>
      </c>
      <c r="E573" s="169" t="s">
        <v>1</v>
      </c>
      <c r="F573" s="170" t="s">
        <v>1655</v>
      </c>
      <c r="H573" s="171">
        <v>18.899999999999999</v>
      </c>
      <c r="I573" s="172"/>
      <c r="L573" s="168"/>
      <c r="M573" s="173"/>
      <c r="T573" s="174"/>
      <c r="AT573" s="169" t="s">
        <v>1207</v>
      </c>
      <c r="AU573" s="169" t="s">
        <v>85</v>
      </c>
      <c r="AV573" s="12" t="s">
        <v>85</v>
      </c>
      <c r="AW573" s="12" t="s">
        <v>33</v>
      </c>
      <c r="AX573" s="12" t="s">
        <v>76</v>
      </c>
      <c r="AY573" s="169" t="s">
        <v>181</v>
      </c>
    </row>
    <row r="574" spans="2:65" s="14" customFormat="1" ht="11.25">
      <c r="B574" s="181"/>
      <c r="D574" s="149" t="s">
        <v>1207</v>
      </c>
      <c r="E574" s="182" t="s">
        <v>1</v>
      </c>
      <c r="F574" s="183" t="s">
        <v>1221</v>
      </c>
      <c r="H574" s="184">
        <v>27.765000000000001</v>
      </c>
      <c r="I574" s="185"/>
      <c r="L574" s="181"/>
      <c r="M574" s="186"/>
      <c r="T574" s="187"/>
      <c r="AT574" s="182" t="s">
        <v>1207</v>
      </c>
      <c r="AU574" s="182" t="s">
        <v>85</v>
      </c>
      <c r="AV574" s="14" t="s">
        <v>200</v>
      </c>
      <c r="AW574" s="14" t="s">
        <v>33</v>
      </c>
      <c r="AX574" s="14" t="s">
        <v>83</v>
      </c>
      <c r="AY574" s="182" t="s">
        <v>181</v>
      </c>
    </row>
    <row r="575" spans="2:65" s="1" customFormat="1" ht="24.2" customHeight="1">
      <c r="B575" s="134"/>
      <c r="C575" s="153" t="s">
        <v>834</v>
      </c>
      <c r="D575" s="153" t="s">
        <v>191</v>
      </c>
      <c r="E575" s="154" t="s">
        <v>1656</v>
      </c>
      <c r="F575" s="155" t="s">
        <v>1657</v>
      </c>
      <c r="G575" s="156" t="s">
        <v>217</v>
      </c>
      <c r="H575" s="157">
        <v>10.4</v>
      </c>
      <c r="I575" s="158"/>
      <c r="J575" s="159">
        <f>ROUND(I575*H575,2)</f>
        <v>0</v>
      </c>
      <c r="K575" s="155" t="s">
        <v>1</v>
      </c>
      <c r="L575" s="32"/>
      <c r="M575" s="160" t="s">
        <v>1</v>
      </c>
      <c r="N575" s="161" t="s">
        <v>41</v>
      </c>
      <c r="P575" s="145">
        <f>O575*H575</f>
        <v>0</v>
      </c>
      <c r="Q575" s="145">
        <v>0</v>
      </c>
      <c r="R575" s="145">
        <f>Q575*H575</f>
        <v>0</v>
      </c>
      <c r="S575" s="145">
        <v>4.2000000000000003E-2</v>
      </c>
      <c r="T575" s="146">
        <f>S575*H575</f>
        <v>0.43680000000000002</v>
      </c>
      <c r="AR575" s="147" t="s">
        <v>200</v>
      </c>
      <c r="AT575" s="147" t="s">
        <v>191</v>
      </c>
      <c r="AU575" s="147" t="s">
        <v>85</v>
      </c>
      <c r="AY575" s="17" t="s">
        <v>181</v>
      </c>
      <c r="BE575" s="148">
        <f>IF(N575="základní",J575,0)</f>
        <v>0</v>
      </c>
      <c r="BF575" s="148">
        <f>IF(N575="snížená",J575,0)</f>
        <v>0</v>
      </c>
      <c r="BG575" s="148">
        <f>IF(N575="zákl. přenesená",J575,0)</f>
        <v>0</v>
      </c>
      <c r="BH575" s="148">
        <f>IF(N575="sníž. přenesená",J575,0)</f>
        <v>0</v>
      </c>
      <c r="BI575" s="148">
        <f>IF(N575="nulová",J575,0)</f>
        <v>0</v>
      </c>
      <c r="BJ575" s="17" t="s">
        <v>83</v>
      </c>
      <c r="BK575" s="148">
        <f>ROUND(I575*H575,2)</f>
        <v>0</v>
      </c>
      <c r="BL575" s="17" t="s">
        <v>200</v>
      </c>
      <c r="BM575" s="147" t="s">
        <v>1658</v>
      </c>
    </row>
    <row r="576" spans="2:65" s="1" customFormat="1" ht="19.5">
      <c r="B576" s="32"/>
      <c r="D576" s="149" t="s">
        <v>190</v>
      </c>
      <c r="F576" s="150" t="s">
        <v>1657</v>
      </c>
      <c r="I576" s="151"/>
      <c r="L576" s="32"/>
      <c r="M576" s="152"/>
      <c r="T576" s="56"/>
      <c r="AT576" s="17" t="s">
        <v>190</v>
      </c>
      <c r="AU576" s="17" t="s">
        <v>85</v>
      </c>
    </row>
    <row r="577" spans="2:65" s="13" customFormat="1" ht="11.25">
      <c r="B577" s="175"/>
      <c r="D577" s="149" t="s">
        <v>1207</v>
      </c>
      <c r="E577" s="176" t="s">
        <v>1</v>
      </c>
      <c r="F577" s="177" t="s">
        <v>1258</v>
      </c>
      <c r="H577" s="176" t="s">
        <v>1</v>
      </c>
      <c r="I577" s="178"/>
      <c r="L577" s="175"/>
      <c r="M577" s="179"/>
      <c r="T577" s="180"/>
      <c r="AT577" s="176" t="s">
        <v>1207</v>
      </c>
      <c r="AU577" s="176" t="s">
        <v>85</v>
      </c>
      <c r="AV577" s="13" t="s">
        <v>83</v>
      </c>
      <c r="AW577" s="13" t="s">
        <v>33</v>
      </c>
      <c r="AX577" s="13" t="s">
        <v>76</v>
      </c>
      <c r="AY577" s="176" t="s">
        <v>181</v>
      </c>
    </row>
    <row r="578" spans="2:65" s="12" customFormat="1" ht="11.25">
      <c r="B578" s="168"/>
      <c r="D578" s="149" t="s">
        <v>1207</v>
      </c>
      <c r="E578" s="169" t="s">
        <v>1</v>
      </c>
      <c r="F578" s="170" t="s">
        <v>1659</v>
      </c>
      <c r="H578" s="171">
        <v>6</v>
      </c>
      <c r="I578" s="172"/>
      <c r="L578" s="168"/>
      <c r="M578" s="173"/>
      <c r="T578" s="174"/>
      <c r="AT578" s="169" t="s">
        <v>1207</v>
      </c>
      <c r="AU578" s="169" t="s">
        <v>85</v>
      </c>
      <c r="AV578" s="12" t="s">
        <v>85</v>
      </c>
      <c r="AW578" s="12" t="s">
        <v>33</v>
      </c>
      <c r="AX578" s="12" t="s">
        <v>76</v>
      </c>
      <c r="AY578" s="169" t="s">
        <v>181</v>
      </c>
    </row>
    <row r="579" spans="2:65" s="12" customFormat="1" ht="11.25">
      <c r="B579" s="168"/>
      <c r="D579" s="149" t="s">
        <v>1207</v>
      </c>
      <c r="E579" s="169" t="s">
        <v>1</v>
      </c>
      <c r="F579" s="170" t="s">
        <v>1660</v>
      </c>
      <c r="H579" s="171">
        <v>2.6</v>
      </c>
      <c r="I579" s="172"/>
      <c r="L579" s="168"/>
      <c r="M579" s="173"/>
      <c r="T579" s="174"/>
      <c r="AT579" s="169" t="s">
        <v>1207</v>
      </c>
      <c r="AU579" s="169" t="s">
        <v>85</v>
      </c>
      <c r="AV579" s="12" t="s">
        <v>85</v>
      </c>
      <c r="AW579" s="12" t="s">
        <v>33</v>
      </c>
      <c r="AX579" s="12" t="s">
        <v>76</v>
      </c>
      <c r="AY579" s="169" t="s">
        <v>181</v>
      </c>
    </row>
    <row r="580" spans="2:65" s="12" customFormat="1" ht="11.25">
      <c r="B580" s="168"/>
      <c r="D580" s="149" t="s">
        <v>1207</v>
      </c>
      <c r="E580" s="169" t="s">
        <v>1</v>
      </c>
      <c r="F580" s="170" t="s">
        <v>1661</v>
      </c>
      <c r="H580" s="171">
        <v>1.8</v>
      </c>
      <c r="I580" s="172"/>
      <c r="L580" s="168"/>
      <c r="M580" s="173"/>
      <c r="T580" s="174"/>
      <c r="AT580" s="169" t="s">
        <v>1207</v>
      </c>
      <c r="AU580" s="169" t="s">
        <v>85</v>
      </c>
      <c r="AV580" s="12" t="s">
        <v>85</v>
      </c>
      <c r="AW580" s="12" t="s">
        <v>33</v>
      </c>
      <c r="AX580" s="12" t="s">
        <v>76</v>
      </c>
      <c r="AY580" s="169" t="s">
        <v>181</v>
      </c>
    </row>
    <row r="581" spans="2:65" s="14" customFormat="1" ht="11.25">
      <c r="B581" s="181"/>
      <c r="D581" s="149" t="s">
        <v>1207</v>
      </c>
      <c r="E581" s="182" t="s">
        <v>1</v>
      </c>
      <c r="F581" s="183" t="s">
        <v>1221</v>
      </c>
      <c r="H581" s="184">
        <v>10.4</v>
      </c>
      <c r="I581" s="185"/>
      <c r="L581" s="181"/>
      <c r="M581" s="186"/>
      <c r="T581" s="187"/>
      <c r="AT581" s="182" t="s">
        <v>1207</v>
      </c>
      <c r="AU581" s="182" t="s">
        <v>85</v>
      </c>
      <c r="AV581" s="14" t="s">
        <v>200</v>
      </c>
      <c r="AW581" s="14" t="s">
        <v>33</v>
      </c>
      <c r="AX581" s="14" t="s">
        <v>83</v>
      </c>
      <c r="AY581" s="182" t="s">
        <v>181</v>
      </c>
    </row>
    <row r="582" spans="2:65" s="1" customFormat="1" ht="24.2" customHeight="1">
      <c r="B582" s="134"/>
      <c r="C582" s="153" t="s">
        <v>1131</v>
      </c>
      <c r="D582" s="153" t="s">
        <v>191</v>
      </c>
      <c r="E582" s="154" t="s">
        <v>1662</v>
      </c>
      <c r="F582" s="155" t="s">
        <v>1663</v>
      </c>
      <c r="G582" s="156" t="s">
        <v>217</v>
      </c>
      <c r="H582" s="157">
        <v>47.712000000000003</v>
      </c>
      <c r="I582" s="158"/>
      <c r="J582" s="159">
        <f>ROUND(I582*H582,2)</f>
        <v>0</v>
      </c>
      <c r="K582" s="155" t="s">
        <v>1</v>
      </c>
      <c r="L582" s="32"/>
      <c r="M582" s="160" t="s">
        <v>1</v>
      </c>
      <c r="N582" s="161" t="s">
        <v>41</v>
      </c>
      <c r="P582" s="145">
        <f>O582*H582</f>
        <v>0</v>
      </c>
      <c r="Q582" s="145">
        <v>0</v>
      </c>
      <c r="R582" s="145">
        <f>Q582*H582</f>
        <v>0</v>
      </c>
      <c r="S582" s="145">
        <v>6.5000000000000002E-2</v>
      </c>
      <c r="T582" s="146">
        <f>S582*H582</f>
        <v>3.1012800000000005</v>
      </c>
      <c r="AR582" s="147" t="s">
        <v>200</v>
      </c>
      <c r="AT582" s="147" t="s">
        <v>191</v>
      </c>
      <c r="AU582" s="147" t="s">
        <v>85</v>
      </c>
      <c r="AY582" s="17" t="s">
        <v>181</v>
      </c>
      <c r="BE582" s="148">
        <f>IF(N582="základní",J582,0)</f>
        <v>0</v>
      </c>
      <c r="BF582" s="148">
        <f>IF(N582="snížená",J582,0)</f>
        <v>0</v>
      </c>
      <c r="BG582" s="148">
        <f>IF(N582="zákl. přenesená",J582,0)</f>
        <v>0</v>
      </c>
      <c r="BH582" s="148">
        <f>IF(N582="sníž. přenesená",J582,0)</f>
        <v>0</v>
      </c>
      <c r="BI582" s="148">
        <f>IF(N582="nulová",J582,0)</f>
        <v>0</v>
      </c>
      <c r="BJ582" s="17" t="s">
        <v>83</v>
      </c>
      <c r="BK582" s="148">
        <f>ROUND(I582*H582,2)</f>
        <v>0</v>
      </c>
      <c r="BL582" s="17" t="s">
        <v>200</v>
      </c>
      <c r="BM582" s="147" t="s">
        <v>1664</v>
      </c>
    </row>
    <row r="583" spans="2:65" s="1" customFormat="1" ht="19.5">
      <c r="B583" s="32"/>
      <c r="D583" s="149" t="s">
        <v>190</v>
      </c>
      <c r="F583" s="150" t="s">
        <v>1663</v>
      </c>
      <c r="I583" s="151"/>
      <c r="L583" s="32"/>
      <c r="M583" s="152"/>
      <c r="T583" s="56"/>
      <c r="AT583" s="17" t="s">
        <v>190</v>
      </c>
      <c r="AU583" s="17" t="s">
        <v>85</v>
      </c>
    </row>
    <row r="584" spans="2:65" s="13" customFormat="1" ht="11.25">
      <c r="B584" s="175"/>
      <c r="D584" s="149" t="s">
        <v>1207</v>
      </c>
      <c r="E584" s="176" t="s">
        <v>1</v>
      </c>
      <c r="F584" s="177" t="s">
        <v>1258</v>
      </c>
      <c r="H584" s="176" t="s">
        <v>1</v>
      </c>
      <c r="I584" s="178"/>
      <c r="L584" s="175"/>
      <c r="M584" s="179"/>
      <c r="T584" s="180"/>
      <c r="AT584" s="176" t="s">
        <v>1207</v>
      </c>
      <c r="AU584" s="176" t="s">
        <v>85</v>
      </c>
      <c r="AV584" s="13" t="s">
        <v>83</v>
      </c>
      <c r="AW584" s="13" t="s">
        <v>33</v>
      </c>
      <c r="AX584" s="13" t="s">
        <v>76</v>
      </c>
      <c r="AY584" s="176" t="s">
        <v>181</v>
      </c>
    </row>
    <row r="585" spans="2:65" s="12" customFormat="1" ht="11.25">
      <c r="B585" s="168"/>
      <c r="D585" s="149" t="s">
        <v>1207</v>
      </c>
      <c r="E585" s="169" t="s">
        <v>1</v>
      </c>
      <c r="F585" s="170" t="s">
        <v>1665</v>
      </c>
      <c r="H585" s="171">
        <v>31.212</v>
      </c>
      <c r="I585" s="172"/>
      <c r="L585" s="168"/>
      <c r="M585" s="173"/>
      <c r="T585" s="174"/>
      <c r="AT585" s="169" t="s">
        <v>1207</v>
      </c>
      <c r="AU585" s="169" t="s">
        <v>85</v>
      </c>
      <c r="AV585" s="12" t="s">
        <v>85</v>
      </c>
      <c r="AW585" s="12" t="s">
        <v>33</v>
      </c>
      <c r="AX585" s="12" t="s">
        <v>76</v>
      </c>
      <c r="AY585" s="169" t="s">
        <v>181</v>
      </c>
    </row>
    <row r="586" spans="2:65" s="12" customFormat="1" ht="11.25">
      <c r="B586" s="168"/>
      <c r="D586" s="149" t="s">
        <v>1207</v>
      </c>
      <c r="E586" s="169" t="s">
        <v>1</v>
      </c>
      <c r="F586" s="170" t="s">
        <v>1666</v>
      </c>
      <c r="H586" s="171">
        <v>14</v>
      </c>
      <c r="I586" s="172"/>
      <c r="L586" s="168"/>
      <c r="M586" s="173"/>
      <c r="T586" s="174"/>
      <c r="AT586" s="169" t="s">
        <v>1207</v>
      </c>
      <c r="AU586" s="169" t="s">
        <v>85</v>
      </c>
      <c r="AV586" s="12" t="s">
        <v>85</v>
      </c>
      <c r="AW586" s="12" t="s">
        <v>33</v>
      </c>
      <c r="AX586" s="12" t="s">
        <v>76</v>
      </c>
      <c r="AY586" s="169" t="s">
        <v>181</v>
      </c>
    </row>
    <row r="587" spans="2:65" s="12" customFormat="1" ht="11.25">
      <c r="B587" s="168"/>
      <c r="D587" s="149" t="s">
        <v>1207</v>
      </c>
      <c r="E587" s="169" t="s">
        <v>1</v>
      </c>
      <c r="F587" s="170" t="s">
        <v>1667</v>
      </c>
      <c r="H587" s="171">
        <v>2.5</v>
      </c>
      <c r="I587" s="172"/>
      <c r="L587" s="168"/>
      <c r="M587" s="173"/>
      <c r="T587" s="174"/>
      <c r="AT587" s="169" t="s">
        <v>1207</v>
      </c>
      <c r="AU587" s="169" t="s">
        <v>85</v>
      </c>
      <c r="AV587" s="12" t="s">
        <v>85</v>
      </c>
      <c r="AW587" s="12" t="s">
        <v>33</v>
      </c>
      <c r="AX587" s="12" t="s">
        <v>76</v>
      </c>
      <c r="AY587" s="169" t="s">
        <v>181</v>
      </c>
    </row>
    <row r="588" spans="2:65" s="14" customFormat="1" ht="11.25">
      <c r="B588" s="181"/>
      <c r="D588" s="149" t="s">
        <v>1207</v>
      </c>
      <c r="E588" s="182" t="s">
        <v>1</v>
      </c>
      <c r="F588" s="183" t="s">
        <v>1221</v>
      </c>
      <c r="H588" s="184">
        <v>47.712000000000003</v>
      </c>
      <c r="I588" s="185"/>
      <c r="L588" s="181"/>
      <c r="M588" s="186"/>
      <c r="T588" s="187"/>
      <c r="AT588" s="182" t="s">
        <v>1207</v>
      </c>
      <c r="AU588" s="182" t="s">
        <v>85</v>
      </c>
      <c r="AV588" s="14" t="s">
        <v>200</v>
      </c>
      <c r="AW588" s="14" t="s">
        <v>33</v>
      </c>
      <c r="AX588" s="14" t="s">
        <v>83</v>
      </c>
      <c r="AY588" s="182" t="s">
        <v>181</v>
      </c>
    </row>
    <row r="589" spans="2:65" s="1" customFormat="1" ht="24.2" customHeight="1">
      <c r="B589" s="134"/>
      <c r="C589" s="153" t="s">
        <v>837</v>
      </c>
      <c r="D589" s="153" t="s">
        <v>191</v>
      </c>
      <c r="E589" s="154" t="s">
        <v>1668</v>
      </c>
      <c r="F589" s="155" t="s">
        <v>1669</v>
      </c>
      <c r="G589" s="156" t="s">
        <v>217</v>
      </c>
      <c r="H589" s="157">
        <v>20</v>
      </c>
      <c r="I589" s="158"/>
      <c r="J589" s="159">
        <f>ROUND(I589*H589,2)</f>
        <v>0</v>
      </c>
      <c r="K589" s="155" t="s">
        <v>1</v>
      </c>
      <c r="L589" s="32"/>
      <c r="M589" s="160" t="s">
        <v>1</v>
      </c>
      <c r="N589" s="161" t="s">
        <v>41</v>
      </c>
      <c r="P589" s="145">
        <f>O589*H589</f>
        <v>0</v>
      </c>
      <c r="Q589" s="145">
        <v>6.6170000000000007E-2</v>
      </c>
      <c r="R589" s="145">
        <f>Q589*H589</f>
        <v>1.3234000000000001</v>
      </c>
      <c r="S589" s="145">
        <v>0</v>
      </c>
      <c r="T589" s="146">
        <f>S589*H589</f>
        <v>0</v>
      </c>
      <c r="AR589" s="147" t="s">
        <v>200</v>
      </c>
      <c r="AT589" s="147" t="s">
        <v>191</v>
      </c>
      <c r="AU589" s="147" t="s">
        <v>85</v>
      </c>
      <c r="AY589" s="17" t="s">
        <v>181</v>
      </c>
      <c r="BE589" s="148">
        <f>IF(N589="základní",J589,0)</f>
        <v>0</v>
      </c>
      <c r="BF589" s="148">
        <f>IF(N589="snížená",J589,0)</f>
        <v>0</v>
      </c>
      <c r="BG589" s="148">
        <f>IF(N589="zákl. přenesená",J589,0)</f>
        <v>0</v>
      </c>
      <c r="BH589" s="148">
        <f>IF(N589="sníž. přenesená",J589,0)</f>
        <v>0</v>
      </c>
      <c r="BI589" s="148">
        <f>IF(N589="nulová",J589,0)</f>
        <v>0</v>
      </c>
      <c r="BJ589" s="17" t="s">
        <v>83</v>
      </c>
      <c r="BK589" s="148">
        <f>ROUND(I589*H589,2)</f>
        <v>0</v>
      </c>
      <c r="BL589" s="17" t="s">
        <v>200</v>
      </c>
      <c r="BM589" s="147" t="s">
        <v>1670</v>
      </c>
    </row>
    <row r="590" spans="2:65" s="1" customFormat="1" ht="19.5">
      <c r="B590" s="32"/>
      <c r="D590" s="149" t="s">
        <v>190</v>
      </c>
      <c r="F590" s="150" t="s">
        <v>1669</v>
      </c>
      <c r="I590" s="151"/>
      <c r="L590" s="32"/>
      <c r="M590" s="152"/>
      <c r="T590" s="56"/>
      <c r="AT590" s="17" t="s">
        <v>190</v>
      </c>
      <c r="AU590" s="17" t="s">
        <v>85</v>
      </c>
    </row>
    <row r="591" spans="2:65" s="1" customFormat="1" ht="37.9" customHeight="1">
      <c r="B591" s="134"/>
      <c r="C591" s="153" t="s">
        <v>1140</v>
      </c>
      <c r="D591" s="153" t="s">
        <v>191</v>
      </c>
      <c r="E591" s="154" t="s">
        <v>1671</v>
      </c>
      <c r="F591" s="155" t="s">
        <v>1672</v>
      </c>
      <c r="G591" s="156" t="s">
        <v>217</v>
      </c>
      <c r="H591" s="157">
        <v>20</v>
      </c>
      <c r="I591" s="158"/>
      <c r="J591" s="159">
        <f>ROUND(I591*H591,2)</f>
        <v>0</v>
      </c>
      <c r="K591" s="155" t="s">
        <v>1</v>
      </c>
      <c r="L591" s="32"/>
      <c r="M591" s="160" t="s">
        <v>1</v>
      </c>
      <c r="N591" s="161" t="s">
        <v>41</v>
      </c>
      <c r="P591" s="145">
        <f>O591*H591</f>
        <v>0</v>
      </c>
      <c r="Q591" s="145">
        <v>4.7350000000000003E-2</v>
      </c>
      <c r="R591" s="145">
        <f>Q591*H591</f>
        <v>0.94700000000000006</v>
      </c>
      <c r="S591" s="145">
        <v>0</v>
      </c>
      <c r="T591" s="146">
        <f>S591*H591</f>
        <v>0</v>
      </c>
      <c r="AR591" s="147" t="s">
        <v>200</v>
      </c>
      <c r="AT591" s="147" t="s">
        <v>191</v>
      </c>
      <c r="AU591" s="147" t="s">
        <v>85</v>
      </c>
      <c r="AY591" s="17" t="s">
        <v>181</v>
      </c>
      <c r="BE591" s="148">
        <f>IF(N591="základní",J591,0)</f>
        <v>0</v>
      </c>
      <c r="BF591" s="148">
        <f>IF(N591="snížená",J591,0)</f>
        <v>0</v>
      </c>
      <c r="BG591" s="148">
        <f>IF(N591="zákl. přenesená",J591,0)</f>
        <v>0</v>
      </c>
      <c r="BH591" s="148">
        <f>IF(N591="sníž. přenesená",J591,0)</f>
        <v>0</v>
      </c>
      <c r="BI591" s="148">
        <f>IF(N591="nulová",J591,0)</f>
        <v>0</v>
      </c>
      <c r="BJ591" s="17" t="s">
        <v>83</v>
      </c>
      <c r="BK591" s="148">
        <f>ROUND(I591*H591,2)</f>
        <v>0</v>
      </c>
      <c r="BL591" s="17" t="s">
        <v>200</v>
      </c>
      <c r="BM591" s="147" t="s">
        <v>1673</v>
      </c>
    </row>
    <row r="592" spans="2:65" s="1" customFormat="1" ht="19.5">
      <c r="B592" s="32"/>
      <c r="D592" s="149" t="s">
        <v>190</v>
      </c>
      <c r="F592" s="150" t="s">
        <v>1672</v>
      </c>
      <c r="I592" s="151"/>
      <c r="L592" s="32"/>
      <c r="M592" s="152"/>
      <c r="T592" s="56"/>
      <c r="AT592" s="17" t="s">
        <v>190</v>
      </c>
      <c r="AU592" s="17" t="s">
        <v>85</v>
      </c>
    </row>
    <row r="593" spans="2:65" s="1" customFormat="1" ht="24.2" customHeight="1">
      <c r="B593" s="134"/>
      <c r="C593" s="153" t="s">
        <v>973</v>
      </c>
      <c r="D593" s="153" t="s">
        <v>191</v>
      </c>
      <c r="E593" s="154" t="s">
        <v>1674</v>
      </c>
      <c r="F593" s="155" t="s">
        <v>1675</v>
      </c>
      <c r="G593" s="156" t="s">
        <v>217</v>
      </c>
      <c r="H593" s="157">
        <v>3</v>
      </c>
      <c r="I593" s="158"/>
      <c r="J593" s="159">
        <f>ROUND(I593*H593,2)</f>
        <v>0</v>
      </c>
      <c r="K593" s="155" t="s">
        <v>1</v>
      </c>
      <c r="L593" s="32"/>
      <c r="M593" s="160" t="s">
        <v>1</v>
      </c>
      <c r="N593" s="161" t="s">
        <v>41</v>
      </c>
      <c r="P593" s="145">
        <f>O593*H593</f>
        <v>0</v>
      </c>
      <c r="Q593" s="145">
        <v>1.804E-2</v>
      </c>
      <c r="R593" s="145">
        <f>Q593*H593</f>
        <v>5.4120000000000001E-2</v>
      </c>
      <c r="S593" s="145">
        <v>0</v>
      </c>
      <c r="T593" s="146">
        <f>S593*H593</f>
        <v>0</v>
      </c>
      <c r="AR593" s="147" t="s">
        <v>200</v>
      </c>
      <c r="AT593" s="147" t="s">
        <v>191</v>
      </c>
      <c r="AU593" s="147" t="s">
        <v>85</v>
      </c>
      <c r="AY593" s="17" t="s">
        <v>181</v>
      </c>
      <c r="BE593" s="148">
        <f>IF(N593="základní",J593,0)</f>
        <v>0</v>
      </c>
      <c r="BF593" s="148">
        <f>IF(N593="snížená",J593,0)</f>
        <v>0</v>
      </c>
      <c r="BG593" s="148">
        <f>IF(N593="zákl. přenesená",J593,0)</f>
        <v>0</v>
      </c>
      <c r="BH593" s="148">
        <f>IF(N593="sníž. přenesená",J593,0)</f>
        <v>0</v>
      </c>
      <c r="BI593" s="148">
        <f>IF(N593="nulová",J593,0)</f>
        <v>0</v>
      </c>
      <c r="BJ593" s="17" t="s">
        <v>83</v>
      </c>
      <c r="BK593" s="148">
        <f>ROUND(I593*H593,2)</f>
        <v>0</v>
      </c>
      <c r="BL593" s="17" t="s">
        <v>200</v>
      </c>
      <c r="BM593" s="147" t="s">
        <v>1676</v>
      </c>
    </row>
    <row r="594" spans="2:65" s="1" customFormat="1" ht="19.5">
      <c r="B594" s="32"/>
      <c r="D594" s="149" t="s">
        <v>190</v>
      </c>
      <c r="F594" s="150" t="s">
        <v>1675</v>
      </c>
      <c r="I594" s="151"/>
      <c r="L594" s="32"/>
      <c r="M594" s="152"/>
      <c r="T594" s="56"/>
      <c r="AT594" s="17" t="s">
        <v>190</v>
      </c>
      <c r="AU594" s="17" t="s">
        <v>85</v>
      </c>
    </row>
    <row r="595" spans="2:65" s="1" customFormat="1" ht="24.2" customHeight="1">
      <c r="B595" s="134"/>
      <c r="C595" s="153" t="s">
        <v>1147</v>
      </c>
      <c r="D595" s="153" t="s">
        <v>191</v>
      </c>
      <c r="E595" s="154" t="s">
        <v>1674</v>
      </c>
      <c r="F595" s="155" t="s">
        <v>1675</v>
      </c>
      <c r="G595" s="156" t="s">
        <v>217</v>
      </c>
      <c r="H595" s="157">
        <v>5</v>
      </c>
      <c r="I595" s="158"/>
      <c r="J595" s="159">
        <f>ROUND(I595*H595,2)</f>
        <v>0</v>
      </c>
      <c r="K595" s="155" t="s">
        <v>1</v>
      </c>
      <c r="L595" s="32"/>
      <c r="M595" s="160" t="s">
        <v>1</v>
      </c>
      <c r="N595" s="161" t="s">
        <v>41</v>
      </c>
      <c r="P595" s="145">
        <f>O595*H595</f>
        <v>0</v>
      </c>
      <c r="Q595" s="145">
        <v>1.804E-2</v>
      </c>
      <c r="R595" s="145">
        <f>Q595*H595</f>
        <v>9.0200000000000002E-2</v>
      </c>
      <c r="S595" s="145">
        <v>0</v>
      </c>
      <c r="T595" s="146">
        <f>S595*H595</f>
        <v>0</v>
      </c>
      <c r="AR595" s="147" t="s">
        <v>200</v>
      </c>
      <c r="AT595" s="147" t="s">
        <v>191</v>
      </c>
      <c r="AU595" s="147" t="s">
        <v>85</v>
      </c>
      <c r="AY595" s="17" t="s">
        <v>181</v>
      </c>
      <c r="BE595" s="148">
        <f>IF(N595="základní",J595,0)</f>
        <v>0</v>
      </c>
      <c r="BF595" s="148">
        <f>IF(N595="snížená",J595,0)</f>
        <v>0</v>
      </c>
      <c r="BG595" s="148">
        <f>IF(N595="zákl. přenesená",J595,0)</f>
        <v>0</v>
      </c>
      <c r="BH595" s="148">
        <f>IF(N595="sníž. přenesená",J595,0)</f>
        <v>0</v>
      </c>
      <c r="BI595" s="148">
        <f>IF(N595="nulová",J595,0)</f>
        <v>0</v>
      </c>
      <c r="BJ595" s="17" t="s">
        <v>83</v>
      </c>
      <c r="BK595" s="148">
        <f>ROUND(I595*H595,2)</f>
        <v>0</v>
      </c>
      <c r="BL595" s="17" t="s">
        <v>200</v>
      </c>
      <c r="BM595" s="147" t="s">
        <v>1677</v>
      </c>
    </row>
    <row r="596" spans="2:65" s="1" customFormat="1" ht="19.5">
      <c r="B596" s="32"/>
      <c r="D596" s="149" t="s">
        <v>190</v>
      </c>
      <c r="F596" s="150" t="s">
        <v>1675</v>
      </c>
      <c r="I596" s="151"/>
      <c r="L596" s="32"/>
      <c r="M596" s="152"/>
      <c r="T596" s="56"/>
      <c r="AT596" s="17" t="s">
        <v>190</v>
      </c>
      <c r="AU596" s="17" t="s">
        <v>85</v>
      </c>
    </row>
    <row r="597" spans="2:65" s="1" customFormat="1" ht="33" customHeight="1">
      <c r="B597" s="134"/>
      <c r="C597" s="153" t="s">
        <v>976</v>
      </c>
      <c r="D597" s="153" t="s">
        <v>191</v>
      </c>
      <c r="E597" s="154" t="s">
        <v>1678</v>
      </c>
      <c r="F597" s="155" t="s">
        <v>1679</v>
      </c>
      <c r="G597" s="156" t="s">
        <v>734</v>
      </c>
      <c r="H597" s="157">
        <v>100</v>
      </c>
      <c r="I597" s="158"/>
      <c r="J597" s="159">
        <f>ROUND(I597*H597,2)</f>
        <v>0</v>
      </c>
      <c r="K597" s="155" t="s">
        <v>1</v>
      </c>
      <c r="L597" s="32"/>
      <c r="M597" s="160" t="s">
        <v>1</v>
      </c>
      <c r="N597" s="161" t="s">
        <v>41</v>
      </c>
      <c r="P597" s="145">
        <f>O597*H597</f>
        <v>0</v>
      </c>
      <c r="Q597" s="145">
        <v>0</v>
      </c>
      <c r="R597" s="145">
        <f>Q597*H597</f>
        <v>0</v>
      </c>
      <c r="S597" s="145">
        <v>0</v>
      </c>
      <c r="T597" s="146">
        <f>S597*H597</f>
        <v>0</v>
      </c>
      <c r="AR597" s="147" t="s">
        <v>200</v>
      </c>
      <c r="AT597" s="147" t="s">
        <v>191</v>
      </c>
      <c r="AU597" s="147" t="s">
        <v>85</v>
      </c>
      <c r="AY597" s="17" t="s">
        <v>181</v>
      </c>
      <c r="BE597" s="148">
        <f>IF(N597="základní",J597,0)</f>
        <v>0</v>
      </c>
      <c r="BF597" s="148">
        <f>IF(N597="snížená",J597,0)</f>
        <v>0</v>
      </c>
      <c r="BG597" s="148">
        <f>IF(N597="zákl. přenesená",J597,0)</f>
        <v>0</v>
      </c>
      <c r="BH597" s="148">
        <f>IF(N597="sníž. přenesená",J597,0)</f>
        <v>0</v>
      </c>
      <c r="BI597" s="148">
        <f>IF(N597="nulová",J597,0)</f>
        <v>0</v>
      </c>
      <c r="BJ597" s="17" t="s">
        <v>83</v>
      </c>
      <c r="BK597" s="148">
        <f>ROUND(I597*H597,2)</f>
        <v>0</v>
      </c>
      <c r="BL597" s="17" t="s">
        <v>200</v>
      </c>
      <c r="BM597" s="147" t="s">
        <v>1680</v>
      </c>
    </row>
    <row r="598" spans="2:65" s="1" customFormat="1" ht="19.5">
      <c r="B598" s="32"/>
      <c r="D598" s="149" t="s">
        <v>190</v>
      </c>
      <c r="F598" s="150" t="s">
        <v>1679</v>
      </c>
      <c r="I598" s="151"/>
      <c r="L598" s="32"/>
      <c r="M598" s="152"/>
      <c r="T598" s="56"/>
      <c r="AT598" s="17" t="s">
        <v>190</v>
      </c>
      <c r="AU598" s="17" t="s">
        <v>85</v>
      </c>
    </row>
    <row r="599" spans="2:65" s="1" customFormat="1" ht="37.9" customHeight="1">
      <c r="B599" s="134"/>
      <c r="C599" s="153" t="s">
        <v>1154</v>
      </c>
      <c r="D599" s="153" t="s">
        <v>191</v>
      </c>
      <c r="E599" s="154" t="s">
        <v>1681</v>
      </c>
      <c r="F599" s="155" t="s">
        <v>1682</v>
      </c>
      <c r="G599" s="156" t="s">
        <v>734</v>
      </c>
      <c r="H599" s="157">
        <v>3000</v>
      </c>
      <c r="I599" s="158"/>
      <c r="J599" s="159">
        <f>ROUND(I599*H599,2)</f>
        <v>0</v>
      </c>
      <c r="K599" s="155" t="s">
        <v>1</v>
      </c>
      <c r="L599" s="32"/>
      <c r="M599" s="160" t="s">
        <v>1</v>
      </c>
      <c r="N599" s="161" t="s">
        <v>41</v>
      </c>
      <c r="P599" s="145">
        <f>O599*H599</f>
        <v>0</v>
      </c>
      <c r="Q599" s="145">
        <v>0</v>
      </c>
      <c r="R599" s="145">
        <f>Q599*H599</f>
        <v>0</v>
      </c>
      <c r="S599" s="145">
        <v>0</v>
      </c>
      <c r="T599" s="146">
        <f>S599*H599</f>
        <v>0</v>
      </c>
      <c r="AR599" s="147" t="s">
        <v>200</v>
      </c>
      <c r="AT599" s="147" t="s">
        <v>191</v>
      </c>
      <c r="AU599" s="147" t="s">
        <v>85</v>
      </c>
      <c r="AY599" s="17" t="s">
        <v>181</v>
      </c>
      <c r="BE599" s="148">
        <f>IF(N599="základní",J599,0)</f>
        <v>0</v>
      </c>
      <c r="BF599" s="148">
        <f>IF(N599="snížená",J599,0)</f>
        <v>0</v>
      </c>
      <c r="BG599" s="148">
        <f>IF(N599="zákl. přenesená",J599,0)</f>
        <v>0</v>
      </c>
      <c r="BH599" s="148">
        <f>IF(N599="sníž. přenesená",J599,0)</f>
        <v>0</v>
      </c>
      <c r="BI599" s="148">
        <f>IF(N599="nulová",J599,0)</f>
        <v>0</v>
      </c>
      <c r="BJ599" s="17" t="s">
        <v>83</v>
      </c>
      <c r="BK599" s="148">
        <f>ROUND(I599*H599,2)</f>
        <v>0</v>
      </c>
      <c r="BL599" s="17" t="s">
        <v>200</v>
      </c>
      <c r="BM599" s="147" t="s">
        <v>1683</v>
      </c>
    </row>
    <row r="600" spans="2:65" s="1" customFormat="1" ht="29.25">
      <c r="B600" s="32"/>
      <c r="D600" s="149" t="s">
        <v>190</v>
      </c>
      <c r="F600" s="150" t="s">
        <v>1682</v>
      </c>
      <c r="I600" s="151"/>
      <c r="L600" s="32"/>
      <c r="M600" s="152"/>
      <c r="T600" s="56"/>
      <c r="AT600" s="17" t="s">
        <v>190</v>
      </c>
      <c r="AU600" s="17" t="s">
        <v>85</v>
      </c>
    </row>
    <row r="601" spans="2:65" s="12" customFormat="1" ht="11.25">
      <c r="B601" s="168"/>
      <c r="D601" s="149" t="s">
        <v>1207</v>
      </c>
      <c r="E601" s="169" t="s">
        <v>1</v>
      </c>
      <c r="F601" s="170" t="s">
        <v>1684</v>
      </c>
      <c r="H601" s="171">
        <v>3000</v>
      </c>
      <c r="I601" s="172"/>
      <c r="L601" s="168"/>
      <c r="M601" s="173"/>
      <c r="T601" s="174"/>
      <c r="AT601" s="169" t="s">
        <v>1207</v>
      </c>
      <c r="AU601" s="169" t="s">
        <v>85</v>
      </c>
      <c r="AV601" s="12" t="s">
        <v>85</v>
      </c>
      <c r="AW601" s="12" t="s">
        <v>33</v>
      </c>
      <c r="AX601" s="12" t="s">
        <v>83</v>
      </c>
      <c r="AY601" s="169" t="s">
        <v>181</v>
      </c>
    </row>
    <row r="602" spans="2:65" s="1" customFormat="1" ht="37.9" customHeight="1">
      <c r="B602" s="134"/>
      <c r="C602" s="153" t="s">
        <v>979</v>
      </c>
      <c r="D602" s="153" t="s">
        <v>191</v>
      </c>
      <c r="E602" s="154" t="s">
        <v>1685</v>
      </c>
      <c r="F602" s="155" t="s">
        <v>1686</v>
      </c>
      <c r="G602" s="156" t="s">
        <v>734</v>
      </c>
      <c r="H602" s="157">
        <v>100</v>
      </c>
      <c r="I602" s="158"/>
      <c r="J602" s="159">
        <f>ROUND(I602*H602,2)</f>
        <v>0</v>
      </c>
      <c r="K602" s="155" t="s">
        <v>1</v>
      </c>
      <c r="L602" s="32"/>
      <c r="M602" s="160" t="s">
        <v>1</v>
      </c>
      <c r="N602" s="161" t="s">
        <v>41</v>
      </c>
      <c r="P602" s="145">
        <f>O602*H602</f>
        <v>0</v>
      </c>
      <c r="Q602" s="145">
        <v>0</v>
      </c>
      <c r="R602" s="145">
        <f>Q602*H602</f>
        <v>0</v>
      </c>
      <c r="S602" s="145">
        <v>0</v>
      </c>
      <c r="T602" s="146">
        <f>S602*H602</f>
        <v>0</v>
      </c>
      <c r="AR602" s="147" t="s">
        <v>200</v>
      </c>
      <c r="AT602" s="147" t="s">
        <v>191</v>
      </c>
      <c r="AU602" s="147" t="s">
        <v>85</v>
      </c>
      <c r="AY602" s="17" t="s">
        <v>181</v>
      </c>
      <c r="BE602" s="148">
        <f>IF(N602="základní",J602,0)</f>
        <v>0</v>
      </c>
      <c r="BF602" s="148">
        <f>IF(N602="snížená",J602,0)</f>
        <v>0</v>
      </c>
      <c r="BG602" s="148">
        <f>IF(N602="zákl. přenesená",J602,0)</f>
        <v>0</v>
      </c>
      <c r="BH602" s="148">
        <f>IF(N602="sníž. přenesená",J602,0)</f>
        <v>0</v>
      </c>
      <c r="BI602" s="148">
        <f>IF(N602="nulová",J602,0)</f>
        <v>0</v>
      </c>
      <c r="BJ602" s="17" t="s">
        <v>83</v>
      </c>
      <c r="BK602" s="148">
        <f>ROUND(I602*H602,2)</f>
        <v>0</v>
      </c>
      <c r="BL602" s="17" t="s">
        <v>200</v>
      </c>
      <c r="BM602" s="147" t="s">
        <v>1687</v>
      </c>
    </row>
    <row r="603" spans="2:65" s="1" customFormat="1" ht="19.5">
      <c r="B603" s="32"/>
      <c r="D603" s="149" t="s">
        <v>190</v>
      </c>
      <c r="F603" s="150" t="s">
        <v>1686</v>
      </c>
      <c r="I603" s="151"/>
      <c r="L603" s="32"/>
      <c r="M603" s="152"/>
      <c r="T603" s="56"/>
      <c r="AT603" s="17" t="s">
        <v>190</v>
      </c>
      <c r="AU603" s="17" t="s">
        <v>85</v>
      </c>
    </row>
    <row r="604" spans="2:65" s="1" customFormat="1" ht="37.9" customHeight="1">
      <c r="B604" s="134"/>
      <c r="C604" s="153" t="s">
        <v>1161</v>
      </c>
      <c r="D604" s="153" t="s">
        <v>191</v>
      </c>
      <c r="E604" s="154" t="s">
        <v>1688</v>
      </c>
      <c r="F604" s="155" t="s">
        <v>1689</v>
      </c>
      <c r="G604" s="156" t="s">
        <v>734</v>
      </c>
      <c r="H604" s="157">
        <v>64.5</v>
      </c>
      <c r="I604" s="158"/>
      <c r="J604" s="159">
        <f>ROUND(I604*H604,2)</f>
        <v>0</v>
      </c>
      <c r="K604" s="155" t="s">
        <v>1</v>
      </c>
      <c r="L604" s="32"/>
      <c r="M604" s="160" t="s">
        <v>1</v>
      </c>
      <c r="N604" s="161" t="s">
        <v>41</v>
      </c>
      <c r="P604" s="145">
        <f>O604*H604</f>
        <v>0</v>
      </c>
      <c r="Q604" s="145">
        <v>0</v>
      </c>
      <c r="R604" s="145">
        <f>Q604*H604</f>
        <v>0</v>
      </c>
      <c r="S604" s="145">
        <v>0.05</v>
      </c>
      <c r="T604" s="146">
        <f>S604*H604</f>
        <v>3.2250000000000001</v>
      </c>
      <c r="AR604" s="147" t="s">
        <v>200</v>
      </c>
      <c r="AT604" s="147" t="s">
        <v>191</v>
      </c>
      <c r="AU604" s="147" t="s">
        <v>85</v>
      </c>
      <c r="AY604" s="17" t="s">
        <v>181</v>
      </c>
      <c r="BE604" s="148">
        <f>IF(N604="základní",J604,0)</f>
        <v>0</v>
      </c>
      <c r="BF604" s="148">
        <f>IF(N604="snížená",J604,0)</f>
        <v>0</v>
      </c>
      <c r="BG604" s="148">
        <f>IF(N604="zákl. přenesená",J604,0)</f>
        <v>0</v>
      </c>
      <c r="BH604" s="148">
        <f>IF(N604="sníž. přenesená",J604,0)</f>
        <v>0</v>
      </c>
      <c r="BI604" s="148">
        <f>IF(N604="nulová",J604,0)</f>
        <v>0</v>
      </c>
      <c r="BJ604" s="17" t="s">
        <v>83</v>
      </c>
      <c r="BK604" s="148">
        <f>ROUND(I604*H604,2)</f>
        <v>0</v>
      </c>
      <c r="BL604" s="17" t="s">
        <v>200</v>
      </c>
      <c r="BM604" s="147" t="s">
        <v>1690</v>
      </c>
    </row>
    <row r="605" spans="2:65" s="1" customFormat="1" ht="19.5">
      <c r="B605" s="32"/>
      <c r="D605" s="149" t="s">
        <v>190</v>
      </c>
      <c r="F605" s="150" t="s">
        <v>1689</v>
      </c>
      <c r="I605" s="151"/>
      <c r="L605" s="32"/>
      <c r="M605" s="152"/>
      <c r="T605" s="56"/>
      <c r="AT605" s="17" t="s">
        <v>190</v>
      </c>
      <c r="AU605" s="17" t="s">
        <v>85</v>
      </c>
    </row>
    <row r="606" spans="2:65" s="12" customFormat="1" ht="11.25">
      <c r="B606" s="168"/>
      <c r="D606" s="149" t="s">
        <v>1207</v>
      </c>
      <c r="E606" s="169" t="s">
        <v>1</v>
      </c>
      <c r="F606" s="170" t="s">
        <v>1691</v>
      </c>
      <c r="H606" s="171">
        <v>20</v>
      </c>
      <c r="I606" s="172"/>
      <c r="L606" s="168"/>
      <c r="M606" s="173"/>
      <c r="T606" s="174"/>
      <c r="AT606" s="169" t="s">
        <v>1207</v>
      </c>
      <c r="AU606" s="169" t="s">
        <v>85</v>
      </c>
      <c r="AV606" s="12" t="s">
        <v>85</v>
      </c>
      <c r="AW606" s="12" t="s">
        <v>33</v>
      </c>
      <c r="AX606" s="12" t="s">
        <v>76</v>
      </c>
      <c r="AY606" s="169" t="s">
        <v>181</v>
      </c>
    </row>
    <row r="607" spans="2:65" s="12" customFormat="1" ht="11.25">
      <c r="B607" s="168"/>
      <c r="D607" s="149" t="s">
        <v>1207</v>
      </c>
      <c r="E607" s="169" t="s">
        <v>1</v>
      </c>
      <c r="F607" s="170" t="s">
        <v>1692</v>
      </c>
      <c r="H607" s="171">
        <v>12</v>
      </c>
      <c r="I607" s="172"/>
      <c r="L607" s="168"/>
      <c r="M607" s="173"/>
      <c r="T607" s="174"/>
      <c r="AT607" s="169" t="s">
        <v>1207</v>
      </c>
      <c r="AU607" s="169" t="s">
        <v>85</v>
      </c>
      <c r="AV607" s="12" t="s">
        <v>85</v>
      </c>
      <c r="AW607" s="12" t="s">
        <v>33</v>
      </c>
      <c r="AX607" s="12" t="s">
        <v>76</v>
      </c>
      <c r="AY607" s="169" t="s">
        <v>181</v>
      </c>
    </row>
    <row r="608" spans="2:65" s="12" customFormat="1" ht="11.25">
      <c r="B608" s="168"/>
      <c r="D608" s="149" t="s">
        <v>1207</v>
      </c>
      <c r="E608" s="169" t="s">
        <v>1</v>
      </c>
      <c r="F608" s="170" t="s">
        <v>1693</v>
      </c>
      <c r="H608" s="171">
        <v>19</v>
      </c>
      <c r="I608" s="172"/>
      <c r="L608" s="168"/>
      <c r="M608" s="173"/>
      <c r="T608" s="174"/>
      <c r="AT608" s="169" t="s">
        <v>1207</v>
      </c>
      <c r="AU608" s="169" t="s">
        <v>85</v>
      </c>
      <c r="AV608" s="12" t="s">
        <v>85</v>
      </c>
      <c r="AW608" s="12" t="s">
        <v>33</v>
      </c>
      <c r="AX608" s="12" t="s">
        <v>76</v>
      </c>
      <c r="AY608" s="169" t="s">
        <v>181</v>
      </c>
    </row>
    <row r="609" spans="2:65" s="12" customFormat="1" ht="11.25">
      <c r="B609" s="168"/>
      <c r="D609" s="149" t="s">
        <v>1207</v>
      </c>
      <c r="E609" s="169" t="s">
        <v>1</v>
      </c>
      <c r="F609" s="170" t="s">
        <v>1694</v>
      </c>
      <c r="H609" s="171">
        <v>13.5</v>
      </c>
      <c r="I609" s="172"/>
      <c r="L609" s="168"/>
      <c r="M609" s="173"/>
      <c r="T609" s="174"/>
      <c r="AT609" s="169" t="s">
        <v>1207</v>
      </c>
      <c r="AU609" s="169" t="s">
        <v>85</v>
      </c>
      <c r="AV609" s="12" t="s">
        <v>85</v>
      </c>
      <c r="AW609" s="12" t="s">
        <v>33</v>
      </c>
      <c r="AX609" s="12" t="s">
        <v>76</v>
      </c>
      <c r="AY609" s="169" t="s">
        <v>181</v>
      </c>
    </row>
    <row r="610" spans="2:65" s="14" customFormat="1" ht="11.25">
      <c r="B610" s="181"/>
      <c r="D610" s="149" t="s">
        <v>1207</v>
      </c>
      <c r="E610" s="182" t="s">
        <v>1</v>
      </c>
      <c r="F610" s="183" t="s">
        <v>1221</v>
      </c>
      <c r="H610" s="184">
        <v>64.5</v>
      </c>
      <c r="I610" s="185"/>
      <c r="L610" s="181"/>
      <c r="M610" s="186"/>
      <c r="T610" s="187"/>
      <c r="AT610" s="182" t="s">
        <v>1207</v>
      </c>
      <c r="AU610" s="182" t="s">
        <v>85</v>
      </c>
      <c r="AV610" s="14" t="s">
        <v>200</v>
      </c>
      <c r="AW610" s="14" t="s">
        <v>33</v>
      </c>
      <c r="AX610" s="14" t="s">
        <v>83</v>
      </c>
      <c r="AY610" s="182" t="s">
        <v>181</v>
      </c>
    </row>
    <row r="611" spans="2:65" s="1" customFormat="1" ht="37.9" customHeight="1">
      <c r="B611" s="134"/>
      <c r="C611" s="153" t="s">
        <v>982</v>
      </c>
      <c r="D611" s="153" t="s">
        <v>191</v>
      </c>
      <c r="E611" s="154" t="s">
        <v>1695</v>
      </c>
      <c r="F611" s="155" t="s">
        <v>1696</v>
      </c>
      <c r="G611" s="156" t="s">
        <v>734</v>
      </c>
      <c r="H611" s="157">
        <v>331.8</v>
      </c>
      <c r="I611" s="158"/>
      <c r="J611" s="159">
        <f>ROUND(I611*H611,2)</f>
        <v>0</v>
      </c>
      <c r="K611" s="155" t="s">
        <v>1</v>
      </c>
      <c r="L611" s="32"/>
      <c r="M611" s="160" t="s">
        <v>1</v>
      </c>
      <c r="N611" s="161" t="s">
        <v>41</v>
      </c>
      <c r="P611" s="145">
        <f>O611*H611</f>
        <v>0</v>
      </c>
      <c r="Q611" s="145">
        <v>0</v>
      </c>
      <c r="R611" s="145">
        <f>Q611*H611</f>
        <v>0</v>
      </c>
      <c r="S611" s="145">
        <v>0.02</v>
      </c>
      <c r="T611" s="146">
        <f>S611*H611</f>
        <v>6.6360000000000001</v>
      </c>
      <c r="AR611" s="147" t="s">
        <v>200</v>
      </c>
      <c r="AT611" s="147" t="s">
        <v>191</v>
      </c>
      <c r="AU611" s="147" t="s">
        <v>85</v>
      </c>
      <c r="AY611" s="17" t="s">
        <v>181</v>
      </c>
      <c r="BE611" s="148">
        <f>IF(N611="základní",J611,0)</f>
        <v>0</v>
      </c>
      <c r="BF611" s="148">
        <f>IF(N611="snížená",J611,0)</f>
        <v>0</v>
      </c>
      <c r="BG611" s="148">
        <f>IF(N611="zákl. přenesená",J611,0)</f>
        <v>0</v>
      </c>
      <c r="BH611" s="148">
        <f>IF(N611="sníž. přenesená",J611,0)</f>
        <v>0</v>
      </c>
      <c r="BI611" s="148">
        <f>IF(N611="nulová",J611,0)</f>
        <v>0</v>
      </c>
      <c r="BJ611" s="17" t="s">
        <v>83</v>
      </c>
      <c r="BK611" s="148">
        <f>ROUND(I611*H611,2)</f>
        <v>0</v>
      </c>
      <c r="BL611" s="17" t="s">
        <v>200</v>
      </c>
      <c r="BM611" s="147" t="s">
        <v>1697</v>
      </c>
    </row>
    <row r="612" spans="2:65" s="1" customFormat="1" ht="19.5">
      <c r="B612" s="32"/>
      <c r="D612" s="149" t="s">
        <v>190</v>
      </c>
      <c r="F612" s="150" t="s">
        <v>1696</v>
      </c>
      <c r="I612" s="151"/>
      <c r="L612" s="32"/>
      <c r="M612" s="152"/>
      <c r="T612" s="56"/>
      <c r="AT612" s="17" t="s">
        <v>190</v>
      </c>
      <c r="AU612" s="17" t="s">
        <v>85</v>
      </c>
    </row>
    <row r="613" spans="2:65" s="12" customFormat="1" ht="22.5">
      <c r="B613" s="168"/>
      <c r="D613" s="149" t="s">
        <v>1207</v>
      </c>
      <c r="E613" s="169" t="s">
        <v>1</v>
      </c>
      <c r="F613" s="170" t="s">
        <v>1452</v>
      </c>
      <c r="H613" s="171">
        <v>177.3</v>
      </c>
      <c r="I613" s="172"/>
      <c r="L613" s="168"/>
      <c r="M613" s="173"/>
      <c r="T613" s="174"/>
      <c r="AT613" s="169" t="s">
        <v>1207</v>
      </c>
      <c r="AU613" s="169" t="s">
        <v>85</v>
      </c>
      <c r="AV613" s="12" t="s">
        <v>85</v>
      </c>
      <c r="AW613" s="12" t="s">
        <v>33</v>
      </c>
      <c r="AX613" s="12" t="s">
        <v>76</v>
      </c>
      <c r="AY613" s="169" t="s">
        <v>181</v>
      </c>
    </row>
    <row r="614" spans="2:65" s="12" customFormat="1" ht="11.25">
      <c r="B614" s="168"/>
      <c r="D614" s="149" t="s">
        <v>1207</v>
      </c>
      <c r="E614" s="169" t="s">
        <v>1</v>
      </c>
      <c r="F614" s="170" t="s">
        <v>1453</v>
      </c>
      <c r="H614" s="171">
        <v>154.5</v>
      </c>
      <c r="I614" s="172"/>
      <c r="L614" s="168"/>
      <c r="M614" s="173"/>
      <c r="T614" s="174"/>
      <c r="AT614" s="169" t="s">
        <v>1207</v>
      </c>
      <c r="AU614" s="169" t="s">
        <v>85</v>
      </c>
      <c r="AV614" s="12" t="s">
        <v>85</v>
      </c>
      <c r="AW614" s="12" t="s">
        <v>33</v>
      </c>
      <c r="AX614" s="12" t="s">
        <v>76</v>
      </c>
      <c r="AY614" s="169" t="s">
        <v>181</v>
      </c>
    </row>
    <row r="615" spans="2:65" s="14" customFormat="1" ht="11.25">
      <c r="B615" s="181"/>
      <c r="D615" s="149" t="s">
        <v>1207</v>
      </c>
      <c r="E615" s="182" t="s">
        <v>1</v>
      </c>
      <c r="F615" s="183" t="s">
        <v>1221</v>
      </c>
      <c r="H615" s="184">
        <v>331.8</v>
      </c>
      <c r="I615" s="185"/>
      <c r="L615" s="181"/>
      <c r="M615" s="186"/>
      <c r="T615" s="187"/>
      <c r="AT615" s="182" t="s">
        <v>1207</v>
      </c>
      <c r="AU615" s="182" t="s">
        <v>85</v>
      </c>
      <c r="AV615" s="14" t="s">
        <v>200</v>
      </c>
      <c r="AW615" s="14" t="s">
        <v>33</v>
      </c>
      <c r="AX615" s="14" t="s">
        <v>83</v>
      </c>
      <c r="AY615" s="182" t="s">
        <v>181</v>
      </c>
    </row>
    <row r="616" spans="2:65" s="1" customFormat="1" ht="37.9" customHeight="1">
      <c r="B616" s="134"/>
      <c r="C616" s="153" t="s">
        <v>1169</v>
      </c>
      <c r="D616" s="153" t="s">
        <v>191</v>
      </c>
      <c r="E616" s="154" t="s">
        <v>1698</v>
      </c>
      <c r="F616" s="155" t="s">
        <v>1699</v>
      </c>
      <c r="G616" s="156" t="s">
        <v>734</v>
      </c>
      <c r="H616" s="157">
        <v>45</v>
      </c>
      <c r="I616" s="158"/>
      <c r="J616" s="159">
        <f>ROUND(I616*H616,2)</f>
        <v>0</v>
      </c>
      <c r="K616" s="155" t="s">
        <v>1</v>
      </c>
      <c r="L616" s="32"/>
      <c r="M616" s="160" t="s">
        <v>1</v>
      </c>
      <c r="N616" s="161" t="s">
        <v>41</v>
      </c>
      <c r="P616" s="145">
        <f>O616*H616</f>
        <v>0</v>
      </c>
      <c r="Q616" s="145">
        <v>0</v>
      </c>
      <c r="R616" s="145">
        <f>Q616*H616</f>
        <v>0</v>
      </c>
      <c r="S616" s="145">
        <v>4.5999999999999999E-2</v>
      </c>
      <c r="T616" s="146">
        <f>S616*H616</f>
        <v>2.0699999999999998</v>
      </c>
      <c r="AR616" s="147" t="s">
        <v>200</v>
      </c>
      <c r="AT616" s="147" t="s">
        <v>191</v>
      </c>
      <c r="AU616" s="147" t="s">
        <v>85</v>
      </c>
      <c r="AY616" s="17" t="s">
        <v>181</v>
      </c>
      <c r="BE616" s="148">
        <f>IF(N616="základní",J616,0)</f>
        <v>0</v>
      </c>
      <c r="BF616" s="148">
        <f>IF(N616="snížená",J616,0)</f>
        <v>0</v>
      </c>
      <c r="BG616" s="148">
        <f>IF(N616="zákl. přenesená",J616,0)</f>
        <v>0</v>
      </c>
      <c r="BH616" s="148">
        <f>IF(N616="sníž. přenesená",J616,0)</f>
        <v>0</v>
      </c>
      <c r="BI616" s="148">
        <f>IF(N616="nulová",J616,0)</f>
        <v>0</v>
      </c>
      <c r="BJ616" s="17" t="s">
        <v>83</v>
      </c>
      <c r="BK616" s="148">
        <f>ROUND(I616*H616,2)</f>
        <v>0</v>
      </c>
      <c r="BL616" s="17" t="s">
        <v>200</v>
      </c>
      <c r="BM616" s="147" t="s">
        <v>1700</v>
      </c>
    </row>
    <row r="617" spans="2:65" s="1" customFormat="1" ht="19.5">
      <c r="B617" s="32"/>
      <c r="D617" s="149" t="s">
        <v>190</v>
      </c>
      <c r="F617" s="150" t="s">
        <v>1699</v>
      </c>
      <c r="I617" s="151"/>
      <c r="L617" s="32"/>
      <c r="M617" s="152"/>
      <c r="T617" s="56"/>
      <c r="AT617" s="17" t="s">
        <v>190</v>
      </c>
      <c r="AU617" s="17" t="s">
        <v>85</v>
      </c>
    </row>
    <row r="618" spans="2:65" s="12" customFormat="1" ht="11.25">
      <c r="B618" s="168"/>
      <c r="D618" s="149" t="s">
        <v>1207</v>
      </c>
      <c r="E618" s="169" t="s">
        <v>1</v>
      </c>
      <c r="F618" s="170" t="s">
        <v>1701</v>
      </c>
      <c r="H618" s="171">
        <v>45</v>
      </c>
      <c r="I618" s="172"/>
      <c r="L618" s="168"/>
      <c r="M618" s="173"/>
      <c r="T618" s="174"/>
      <c r="AT618" s="169" t="s">
        <v>1207</v>
      </c>
      <c r="AU618" s="169" t="s">
        <v>85</v>
      </c>
      <c r="AV618" s="12" t="s">
        <v>85</v>
      </c>
      <c r="AW618" s="12" t="s">
        <v>33</v>
      </c>
      <c r="AX618" s="12" t="s">
        <v>83</v>
      </c>
      <c r="AY618" s="169" t="s">
        <v>181</v>
      </c>
    </row>
    <row r="619" spans="2:65" s="1" customFormat="1" ht="37.9" customHeight="1">
      <c r="B619" s="134"/>
      <c r="C619" s="153" t="s">
        <v>985</v>
      </c>
      <c r="D619" s="153" t="s">
        <v>191</v>
      </c>
      <c r="E619" s="154" t="s">
        <v>1702</v>
      </c>
      <c r="F619" s="155" t="s">
        <v>1703</v>
      </c>
      <c r="G619" s="156" t="s">
        <v>734</v>
      </c>
      <c r="H619" s="157">
        <v>100</v>
      </c>
      <c r="I619" s="158"/>
      <c r="J619" s="159">
        <f>ROUND(I619*H619,2)</f>
        <v>0</v>
      </c>
      <c r="K619" s="155" t="s">
        <v>1</v>
      </c>
      <c r="L619" s="32"/>
      <c r="M619" s="160" t="s">
        <v>1</v>
      </c>
      <c r="N619" s="161" t="s">
        <v>41</v>
      </c>
      <c r="P619" s="145">
        <f>O619*H619</f>
        <v>0</v>
      </c>
      <c r="Q619" s="145">
        <v>0</v>
      </c>
      <c r="R619" s="145">
        <f>Q619*H619</f>
        <v>0</v>
      </c>
      <c r="S619" s="145">
        <v>0</v>
      </c>
      <c r="T619" s="146">
        <f>S619*H619</f>
        <v>0</v>
      </c>
      <c r="AR619" s="147" t="s">
        <v>200</v>
      </c>
      <c r="AT619" s="147" t="s">
        <v>191</v>
      </c>
      <c r="AU619" s="147" t="s">
        <v>85</v>
      </c>
      <c r="AY619" s="17" t="s">
        <v>181</v>
      </c>
      <c r="BE619" s="148">
        <f>IF(N619="základní",J619,0)</f>
        <v>0</v>
      </c>
      <c r="BF619" s="148">
        <f>IF(N619="snížená",J619,0)</f>
        <v>0</v>
      </c>
      <c r="BG619" s="148">
        <f>IF(N619="zákl. přenesená",J619,0)</f>
        <v>0</v>
      </c>
      <c r="BH619" s="148">
        <f>IF(N619="sníž. přenesená",J619,0)</f>
        <v>0</v>
      </c>
      <c r="BI619" s="148">
        <f>IF(N619="nulová",J619,0)</f>
        <v>0</v>
      </c>
      <c r="BJ619" s="17" t="s">
        <v>83</v>
      </c>
      <c r="BK619" s="148">
        <f>ROUND(I619*H619,2)</f>
        <v>0</v>
      </c>
      <c r="BL619" s="17" t="s">
        <v>200</v>
      </c>
      <c r="BM619" s="147" t="s">
        <v>1704</v>
      </c>
    </row>
    <row r="620" spans="2:65" s="1" customFormat="1" ht="19.5">
      <c r="B620" s="32"/>
      <c r="D620" s="149" t="s">
        <v>190</v>
      </c>
      <c r="F620" s="150" t="s">
        <v>1703</v>
      </c>
      <c r="I620" s="151"/>
      <c r="L620" s="32"/>
      <c r="M620" s="152"/>
      <c r="T620" s="56"/>
      <c r="AT620" s="17" t="s">
        <v>190</v>
      </c>
      <c r="AU620" s="17" t="s">
        <v>85</v>
      </c>
    </row>
    <row r="621" spans="2:65" s="11" customFormat="1" ht="22.9" customHeight="1">
      <c r="B621" s="124"/>
      <c r="D621" s="125" t="s">
        <v>75</v>
      </c>
      <c r="E621" s="162" t="s">
        <v>1705</v>
      </c>
      <c r="F621" s="162" t="s">
        <v>1706</v>
      </c>
      <c r="I621" s="127"/>
      <c r="J621" s="163">
        <f>BK621</f>
        <v>0</v>
      </c>
      <c r="L621" s="124"/>
      <c r="M621" s="129"/>
      <c r="P621" s="130">
        <f>SUM(P622:P642)</f>
        <v>0</v>
      </c>
      <c r="R621" s="130">
        <f>SUM(R622:R642)</f>
        <v>0</v>
      </c>
      <c r="T621" s="131">
        <f>SUM(T622:T642)</f>
        <v>0</v>
      </c>
      <c r="AR621" s="125" t="s">
        <v>83</v>
      </c>
      <c r="AT621" s="132" t="s">
        <v>75</v>
      </c>
      <c r="AU621" s="132" t="s">
        <v>83</v>
      </c>
      <c r="AY621" s="125" t="s">
        <v>181</v>
      </c>
      <c r="BK621" s="133">
        <f>SUM(BK622:BK642)</f>
        <v>0</v>
      </c>
    </row>
    <row r="622" spans="2:65" s="1" customFormat="1" ht="33" customHeight="1">
      <c r="B622" s="134"/>
      <c r="C622" s="153" t="s">
        <v>1707</v>
      </c>
      <c r="D622" s="153" t="s">
        <v>191</v>
      </c>
      <c r="E622" s="154" t="s">
        <v>1708</v>
      </c>
      <c r="F622" s="155" t="s">
        <v>1709</v>
      </c>
      <c r="G622" s="156" t="s">
        <v>868</v>
      </c>
      <c r="H622" s="157">
        <v>187.34200000000001</v>
      </c>
      <c r="I622" s="158"/>
      <c r="J622" s="159">
        <f>ROUND(I622*H622,2)</f>
        <v>0</v>
      </c>
      <c r="K622" s="155" t="s">
        <v>1</v>
      </c>
      <c r="L622" s="32"/>
      <c r="M622" s="160" t="s">
        <v>1</v>
      </c>
      <c r="N622" s="161" t="s">
        <v>41</v>
      </c>
      <c r="P622" s="145">
        <f>O622*H622</f>
        <v>0</v>
      </c>
      <c r="Q622" s="145">
        <v>0</v>
      </c>
      <c r="R622" s="145">
        <f>Q622*H622</f>
        <v>0</v>
      </c>
      <c r="S622" s="145">
        <v>0</v>
      </c>
      <c r="T622" s="146">
        <f>S622*H622</f>
        <v>0</v>
      </c>
      <c r="AR622" s="147" t="s">
        <v>200</v>
      </c>
      <c r="AT622" s="147" t="s">
        <v>191</v>
      </c>
      <c r="AU622" s="147" t="s">
        <v>85</v>
      </c>
      <c r="AY622" s="17" t="s">
        <v>181</v>
      </c>
      <c r="BE622" s="148">
        <f>IF(N622="základní",J622,0)</f>
        <v>0</v>
      </c>
      <c r="BF622" s="148">
        <f>IF(N622="snížená",J622,0)</f>
        <v>0</v>
      </c>
      <c r="BG622" s="148">
        <f>IF(N622="zákl. přenesená",J622,0)</f>
        <v>0</v>
      </c>
      <c r="BH622" s="148">
        <f>IF(N622="sníž. přenesená",J622,0)</f>
        <v>0</v>
      </c>
      <c r="BI622" s="148">
        <f>IF(N622="nulová",J622,0)</f>
        <v>0</v>
      </c>
      <c r="BJ622" s="17" t="s">
        <v>83</v>
      </c>
      <c r="BK622" s="148">
        <f>ROUND(I622*H622,2)</f>
        <v>0</v>
      </c>
      <c r="BL622" s="17" t="s">
        <v>200</v>
      </c>
      <c r="BM622" s="147" t="s">
        <v>1710</v>
      </c>
    </row>
    <row r="623" spans="2:65" s="1" customFormat="1" ht="19.5">
      <c r="B623" s="32"/>
      <c r="D623" s="149" t="s">
        <v>190</v>
      </c>
      <c r="F623" s="150" t="s">
        <v>1709</v>
      </c>
      <c r="I623" s="151"/>
      <c r="L623" s="32"/>
      <c r="M623" s="152"/>
      <c r="T623" s="56"/>
      <c r="AT623" s="17" t="s">
        <v>190</v>
      </c>
      <c r="AU623" s="17" t="s">
        <v>85</v>
      </c>
    </row>
    <row r="624" spans="2:65" s="1" customFormat="1" ht="16.5" customHeight="1">
      <c r="B624" s="134"/>
      <c r="C624" s="153" t="s">
        <v>988</v>
      </c>
      <c r="D624" s="153" t="s">
        <v>191</v>
      </c>
      <c r="E624" s="154" t="s">
        <v>1711</v>
      </c>
      <c r="F624" s="155" t="s">
        <v>1712</v>
      </c>
      <c r="G624" s="156" t="s">
        <v>217</v>
      </c>
      <c r="H624" s="157">
        <v>6</v>
      </c>
      <c r="I624" s="158"/>
      <c r="J624" s="159">
        <f>ROUND(I624*H624,2)</f>
        <v>0</v>
      </c>
      <c r="K624" s="155" t="s">
        <v>1</v>
      </c>
      <c r="L624" s="32"/>
      <c r="M624" s="160" t="s">
        <v>1</v>
      </c>
      <c r="N624" s="161" t="s">
        <v>41</v>
      </c>
      <c r="P624" s="145">
        <f>O624*H624</f>
        <v>0</v>
      </c>
      <c r="Q624" s="145">
        <v>0</v>
      </c>
      <c r="R624" s="145">
        <f>Q624*H624</f>
        <v>0</v>
      </c>
      <c r="S624" s="145">
        <v>0</v>
      </c>
      <c r="T624" s="146">
        <f>S624*H624</f>
        <v>0</v>
      </c>
      <c r="AR624" s="147" t="s">
        <v>200</v>
      </c>
      <c r="AT624" s="147" t="s">
        <v>191</v>
      </c>
      <c r="AU624" s="147" t="s">
        <v>85</v>
      </c>
      <c r="AY624" s="17" t="s">
        <v>181</v>
      </c>
      <c r="BE624" s="148">
        <f>IF(N624="základní",J624,0)</f>
        <v>0</v>
      </c>
      <c r="BF624" s="148">
        <f>IF(N624="snížená",J624,0)</f>
        <v>0</v>
      </c>
      <c r="BG624" s="148">
        <f>IF(N624="zákl. přenesená",J624,0)</f>
        <v>0</v>
      </c>
      <c r="BH624" s="148">
        <f>IF(N624="sníž. přenesená",J624,0)</f>
        <v>0</v>
      </c>
      <c r="BI624" s="148">
        <f>IF(N624="nulová",J624,0)</f>
        <v>0</v>
      </c>
      <c r="BJ624" s="17" t="s">
        <v>83</v>
      </c>
      <c r="BK624" s="148">
        <f>ROUND(I624*H624,2)</f>
        <v>0</v>
      </c>
      <c r="BL624" s="17" t="s">
        <v>200</v>
      </c>
      <c r="BM624" s="147" t="s">
        <v>1713</v>
      </c>
    </row>
    <row r="625" spans="2:65" s="1" customFormat="1" ht="11.25">
      <c r="B625" s="32"/>
      <c r="D625" s="149" t="s">
        <v>190</v>
      </c>
      <c r="F625" s="150" t="s">
        <v>1712</v>
      </c>
      <c r="I625" s="151"/>
      <c r="L625" s="32"/>
      <c r="M625" s="152"/>
      <c r="T625" s="56"/>
      <c r="AT625" s="17" t="s">
        <v>190</v>
      </c>
      <c r="AU625" s="17" t="s">
        <v>85</v>
      </c>
    </row>
    <row r="626" spans="2:65" s="1" customFormat="1" ht="24.2" customHeight="1">
      <c r="B626" s="134"/>
      <c r="C626" s="153" t="s">
        <v>1714</v>
      </c>
      <c r="D626" s="153" t="s">
        <v>191</v>
      </c>
      <c r="E626" s="154" t="s">
        <v>1715</v>
      </c>
      <c r="F626" s="155" t="s">
        <v>1716</v>
      </c>
      <c r="G626" s="156" t="s">
        <v>217</v>
      </c>
      <c r="H626" s="157">
        <v>60</v>
      </c>
      <c r="I626" s="158"/>
      <c r="J626" s="159">
        <f>ROUND(I626*H626,2)</f>
        <v>0</v>
      </c>
      <c r="K626" s="155" t="s">
        <v>1</v>
      </c>
      <c r="L626" s="32"/>
      <c r="M626" s="160" t="s">
        <v>1</v>
      </c>
      <c r="N626" s="161" t="s">
        <v>41</v>
      </c>
      <c r="P626" s="145">
        <f>O626*H626</f>
        <v>0</v>
      </c>
      <c r="Q626" s="145">
        <v>0</v>
      </c>
      <c r="R626" s="145">
        <f>Q626*H626</f>
        <v>0</v>
      </c>
      <c r="S626" s="145">
        <v>0</v>
      </c>
      <c r="T626" s="146">
        <f>S626*H626</f>
        <v>0</v>
      </c>
      <c r="AR626" s="147" t="s">
        <v>200</v>
      </c>
      <c r="AT626" s="147" t="s">
        <v>191</v>
      </c>
      <c r="AU626" s="147" t="s">
        <v>85</v>
      </c>
      <c r="AY626" s="17" t="s">
        <v>181</v>
      </c>
      <c r="BE626" s="148">
        <f>IF(N626="základní",J626,0)</f>
        <v>0</v>
      </c>
      <c r="BF626" s="148">
        <f>IF(N626="snížená",J626,0)</f>
        <v>0</v>
      </c>
      <c r="BG626" s="148">
        <f>IF(N626="zákl. přenesená",J626,0)</f>
        <v>0</v>
      </c>
      <c r="BH626" s="148">
        <f>IF(N626="sníž. přenesená",J626,0)</f>
        <v>0</v>
      </c>
      <c r="BI626" s="148">
        <f>IF(N626="nulová",J626,0)</f>
        <v>0</v>
      </c>
      <c r="BJ626" s="17" t="s">
        <v>83</v>
      </c>
      <c r="BK626" s="148">
        <f>ROUND(I626*H626,2)</f>
        <v>0</v>
      </c>
      <c r="BL626" s="17" t="s">
        <v>200</v>
      </c>
      <c r="BM626" s="147" t="s">
        <v>1717</v>
      </c>
    </row>
    <row r="627" spans="2:65" s="1" customFormat="1" ht="11.25">
      <c r="B627" s="32"/>
      <c r="D627" s="149" t="s">
        <v>190</v>
      </c>
      <c r="F627" s="150" t="s">
        <v>1716</v>
      </c>
      <c r="I627" s="151"/>
      <c r="L627" s="32"/>
      <c r="M627" s="152"/>
      <c r="T627" s="56"/>
      <c r="AT627" s="17" t="s">
        <v>190</v>
      </c>
      <c r="AU627" s="17" t="s">
        <v>85</v>
      </c>
    </row>
    <row r="628" spans="2:65" s="12" customFormat="1" ht="11.25">
      <c r="B628" s="168"/>
      <c r="D628" s="149" t="s">
        <v>1207</v>
      </c>
      <c r="E628" s="169" t="s">
        <v>1</v>
      </c>
      <c r="F628" s="170" t="s">
        <v>1718</v>
      </c>
      <c r="H628" s="171">
        <v>60</v>
      </c>
      <c r="I628" s="172"/>
      <c r="L628" s="168"/>
      <c r="M628" s="173"/>
      <c r="T628" s="174"/>
      <c r="AT628" s="169" t="s">
        <v>1207</v>
      </c>
      <c r="AU628" s="169" t="s">
        <v>85</v>
      </c>
      <c r="AV628" s="12" t="s">
        <v>85</v>
      </c>
      <c r="AW628" s="12" t="s">
        <v>33</v>
      </c>
      <c r="AX628" s="12" t="s">
        <v>83</v>
      </c>
      <c r="AY628" s="169" t="s">
        <v>181</v>
      </c>
    </row>
    <row r="629" spans="2:65" s="1" customFormat="1" ht="24.2" customHeight="1">
      <c r="B629" s="134"/>
      <c r="C629" s="153" t="s">
        <v>991</v>
      </c>
      <c r="D629" s="153" t="s">
        <v>191</v>
      </c>
      <c r="E629" s="154" t="s">
        <v>1719</v>
      </c>
      <c r="F629" s="155" t="s">
        <v>1720</v>
      </c>
      <c r="G629" s="156" t="s">
        <v>868</v>
      </c>
      <c r="H629" s="157">
        <v>187.34200000000001</v>
      </c>
      <c r="I629" s="158"/>
      <c r="J629" s="159">
        <f>ROUND(I629*H629,2)</f>
        <v>0</v>
      </c>
      <c r="K629" s="155" t="s">
        <v>1</v>
      </c>
      <c r="L629" s="32"/>
      <c r="M629" s="160" t="s">
        <v>1</v>
      </c>
      <c r="N629" s="161" t="s">
        <v>41</v>
      </c>
      <c r="P629" s="145">
        <f>O629*H629</f>
        <v>0</v>
      </c>
      <c r="Q629" s="145">
        <v>0</v>
      </c>
      <c r="R629" s="145">
        <f>Q629*H629</f>
        <v>0</v>
      </c>
      <c r="S629" s="145">
        <v>0</v>
      </c>
      <c r="T629" s="146">
        <f>S629*H629</f>
        <v>0</v>
      </c>
      <c r="AR629" s="147" t="s">
        <v>200</v>
      </c>
      <c r="AT629" s="147" t="s">
        <v>191</v>
      </c>
      <c r="AU629" s="147" t="s">
        <v>85</v>
      </c>
      <c r="AY629" s="17" t="s">
        <v>181</v>
      </c>
      <c r="BE629" s="148">
        <f>IF(N629="základní",J629,0)</f>
        <v>0</v>
      </c>
      <c r="BF629" s="148">
        <f>IF(N629="snížená",J629,0)</f>
        <v>0</v>
      </c>
      <c r="BG629" s="148">
        <f>IF(N629="zákl. přenesená",J629,0)</f>
        <v>0</v>
      </c>
      <c r="BH629" s="148">
        <f>IF(N629="sníž. přenesená",J629,0)</f>
        <v>0</v>
      </c>
      <c r="BI629" s="148">
        <f>IF(N629="nulová",J629,0)</f>
        <v>0</v>
      </c>
      <c r="BJ629" s="17" t="s">
        <v>83</v>
      </c>
      <c r="BK629" s="148">
        <f>ROUND(I629*H629,2)</f>
        <v>0</v>
      </c>
      <c r="BL629" s="17" t="s">
        <v>200</v>
      </c>
      <c r="BM629" s="147" t="s">
        <v>1721</v>
      </c>
    </row>
    <row r="630" spans="2:65" s="1" customFormat="1" ht="19.5">
      <c r="B630" s="32"/>
      <c r="D630" s="149" t="s">
        <v>190</v>
      </c>
      <c r="F630" s="150" t="s">
        <v>1720</v>
      </c>
      <c r="I630" s="151"/>
      <c r="L630" s="32"/>
      <c r="M630" s="152"/>
      <c r="T630" s="56"/>
      <c r="AT630" s="17" t="s">
        <v>190</v>
      </c>
      <c r="AU630" s="17" t="s">
        <v>85</v>
      </c>
    </row>
    <row r="631" spans="2:65" s="1" customFormat="1" ht="24.2" customHeight="1">
      <c r="B631" s="134"/>
      <c r="C631" s="153" t="s">
        <v>1722</v>
      </c>
      <c r="D631" s="153" t="s">
        <v>191</v>
      </c>
      <c r="E631" s="154" t="s">
        <v>1723</v>
      </c>
      <c r="F631" s="155" t="s">
        <v>1724</v>
      </c>
      <c r="G631" s="156" t="s">
        <v>868</v>
      </c>
      <c r="H631" s="157">
        <v>1873.42</v>
      </c>
      <c r="I631" s="158"/>
      <c r="J631" s="159">
        <f>ROUND(I631*H631,2)</f>
        <v>0</v>
      </c>
      <c r="K631" s="155" t="s">
        <v>1</v>
      </c>
      <c r="L631" s="32"/>
      <c r="M631" s="160" t="s">
        <v>1</v>
      </c>
      <c r="N631" s="161" t="s">
        <v>41</v>
      </c>
      <c r="P631" s="145">
        <f>O631*H631</f>
        <v>0</v>
      </c>
      <c r="Q631" s="145">
        <v>0</v>
      </c>
      <c r="R631" s="145">
        <f>Q631*H631</f>
        <v>0</v>
      </c>
      <c r="S631" s="145">
        <v>0</v>
      </c>
      <c r="T631" s="146">
        <f>S631*H631</f>
        <v>0</v>
      </c>
      <c r="AR631" s="147" t="s">
        <v>200</v>
      </c>
      <c r="AT631" s="147" t="s">
        <v>191</v>
      </c>
      <c r="AU631" s="147" t="s">
        <v>85</v>
      </c>
      <c r="AY631" s="17" t="s">
        <v>181</v>
      </c>
      <c r="BE631" s="148">
        <f>IF(N631="základní",J631,0)</f>
        <v>0</v>
      </c>
      <c r="BF631" s="148">
        <f>IF(N631="snížená",J631,0)</f>
        <v>0</v>
      </c>
      <c r="BG631" s="148">
        <f>IF(N631="zákl. přenesená",J631,0)</f>
        <v>0</v>
      </c>
      <c r="BH631" s="148">
        <f>IF(N631="sníž. přenesená",J631,0)</f>
        <v>0</v>
      </c>
      <c r="BI631" s="148">
        <f>IF(N631="nulová",J631,0)</f>
        <v>0</v>
      </c>
      <c r="BJ631" s="17" t="s">
        <v>83</v>
      </c>
      <c r="BK631" s="148">
        <f>ROUND(I631*H631,2)</f>
        <v>0</v>
      </c>
      <c r="BL631" s="17" t="s">
        <v>200</v>
      </c>
      <c r="BM631" s="147" t="s">
        <v>1725</v>
      </c>
    </row>
    <row r="632" spans="2:65" s="1" customFormat="1" ht="19.5">
      <c r="B632" s="32"/>
      <c r="D632" s="149" t="s">
        <v>190</v>
      </c>
      <c r="F632" s="150" t="s">
        <v>1724</v>
      </c>
      <c r="I632" s="151"/>
      <c r="L632" s="32"/>
      <c r="M632" s="152"/>
      <c r="T632" s="56"/>
      <c r="AT632" s="17" t="s">
        <v>190</v>
      </c>
      <c r="AU632" s="17" t="s">
        <v>85</v>
      </c>
    </row>
    <row r="633" spans="2:65" s="12" customFormat="1" ht="11.25">
      <c r="B633" s="168"/>
      <c r="D633" s="149" t="s">
        <v>1207</v>
      </c>
      <c r="E633" s="169" t="s">
        <v>1</v>
      </c>
      <c r="F633" s="170" t="s">
        <v>1726</v>
      </c>
      <c r="H633" s="171">
        <v>1873.42</v>
      </c>
      <c r="I633" s="172"/>
      <c r="L633" s="168"/>
      <c r="M633" s="173"/>
      <c r="T633" s="174"/>
      <c r="AT633" s="169" t="s">
        <v>1207</v>
      </c>
      <c r="AU633" s="169" t="s">
        <v>85</v>
      </c>
      <c r="AV633" s="12" t="s">
        <v>85</v>
      </c>
      <c r="AW633" s="12" t="s">
        <v>33</v>
      </c>
      <c r="AX633" s="12" t="s">
        <v>83</v>
      </c>
      <c r="AY633" s="169" t="s">
        <v>181</v>
      </c>
    </row>
    <row r="634" spans="2:65" s="1" customFormat="1" ht="49.15" customHeight="1">
      <c r="B634" s="134"/>
      <c r="C634" s="153" t="s">
        <v>994</v>
      </c>
      <c r="D634" s="153" t="s">
        <v>191</v>
      </c>
      <c r="E634" s="154" t="s">
        <v>1727</v>
      </c>
      <c r="F634" s="155" t="s">
        <v>1728</v>
      </c>
      <c r="G634" s="156" t="s">
        <v>868</v>
      </c>
      <c r="H634" s="157">
        <v>172.77600000000001</v>
      </c>
      <c r="I634" s="158"/>
      <c r="J634" s="159">
        <f>ROUND(I634*H634,2)</f>
        <v>0</v>
      </c>
      <c r="K634" s="155" t="s">
        <v>1</v>
      </c>
      <c r="L634" s="32"/>
      <c r="M634" s="160" t="s">
        <v>1</v>
      </c>
      <c r="N634" s="161" t="s">
        <v>41</v>
      </c>
      <c r="P634" s="145">
        <f>O634*H634</f>
        <v>0</v>
      </c>
      <c r="Q634" s="145">
        <v>0</v>
      </c>
      <c r="R634" s="145">
        <f>Q634*H634</f>
        <v>0</v>
      </c>
      <c r="S634" s="145">
        <v>0</v>
      </c>
      <c r="T634" s="146">
        <f>S634*H634</f>
        <v>0</v>
      </c>
      <c r="AR634" s="147" t="s">
        <v>200</v>
      </c>
      <c r="AT634" s="147" t="s">
        <v>191</v>
      </c>
      <c r="AU634" s="147" t="s">
        <v>85</v>
      </c>
      <c r="AY634" s="17" t="s">
        <v>181</v>
      </c>
      <c r="BE634" s="148">
        <f>IF(N634="základní",J634,0)</f>
        <v>0</v>
      </c>
      <c r="BF634" s="148">
        <f>IF(N634="snížená",J634,0)</f>
        <v>0</v>
      </c>
      <c r="BG634" s="148">
        <f>IF(N634="zákl. přenesená",J634,0)</f>
        <v>0</v>
      </c>
      <c r="BH634" s="148">
        <f>IF(N634="sníž. přenesená",J634,0)</f>
        <v>0</v>
      </c>
      <c r="BI634" s="148">
        <f>IF(N634="nulová",J634,0)</f>
        <v>0</v>
      </c>
      <c r="BJ634" s="17" t="s">
        <v>83</v>
      </c>
      <c r="BK634" s="148">
        <f>ROUND(I634*H634,2)</f>
        <v>0</v>
      </c>
      <c r="BL634" s="17" t="s">
        <v>200</v>
      </c>
      <c r="BM634" s="147" t="s">
        <v>1729</v>
      </c>
    </row>
    <row r="635" spans="2:65" s="1" customFormat="1" ht="29.25">
      <c r="B635" s="32"/>
      <c r="D635" s="149" t="s">
        <v>190</v>
      </c>
      <c r="F635" s="150" t="s">
        <v>1728</v>
      </c>
      <c r="I635" s="151"/>
      <c r="L635" s="32"/>
      <c r="M635" s="152"/>
      <c r="T635" s="56"/>
      <c r="AT635" s="17" t="s">
        <v>190</v>
      </c>
      <c r="AU635" s="17" t="s">
        <v>85</v>
      </c>
    </row>
    <row r="636" spans="2:65" s="12" customFormat="1" ht="11.25">
      <c r="B636" s="168"/>
      <c r="D636" s="149" t="s">
        <v>1207</v>
      </c>
      <c r="E636" s="169" t="s">
        <v>1</v>
      </c>
      <c r="F636" s="170" t="s">
        <v>1730</v>
      </c>
      <c r="H636" s="171">
        <v>172.77600000000001</v>
      </c>
      <c r="I636" s="172"/>
      <c r="L636" s="168"/>
      <c r="M636" s="173"/>
      <c r="T636" s="174"/>
      <c r="AT636" s="169" t="s">
        <v>1207</v>
      </c>
      <c r="AU636" s="169" t="s">
        <v>85</v>
      </c>
      <c r="AV636" s="12" t="s">
        <v>85</v>
      </c>
      <c r="AW636" s="12" t="s">
        <v>33</v>
      </c>
      <c r="AX636" s="12" t="s">
        <v>83</v>
      </c>
      <c r="AY636" s="169" t="s">
        <v>181</v>
      </c>
    </row>
    <row r="637" spans="2:65" s="1" customFormat="1" ht="33" customHeight="1">
      <c r="B637" s="134"/>
      <c r="C637" s="153" t="s">
        <v>1731</v>
      </c>
      <c r="D637" s="153" t="s">
        <v>191</v>
      </c>
      <c r="E637" s="154" t="s">
        <v>1732</v>
      </c>
      <c r="F637" s="155" t="s">
        <v>1733</v>
      </c>
      <c r="G637" s="156" t="s">
        <v>868</v>
      </c>
      <c r="H637" s="157">
        <v>14.657</v>
      </c>
      <c r="I637" s="158"/>
      <c r="J637" s="159">
        <f>ROUND(I637*H637,2)</f>
        <v>0</v>
      </c>
      <c r="K637" s="155" t="s">
        <v>1</v>
      </c>
      <c r="L637" s="32"/>
      <c r="M637" s="160" t="s">
        <v>1</v>
      </c>
      <c r="N637" s="161" t="s">
        <v>41</v>
      </c>
      <c r="P637" s="145">
        <f>O637*H637</f>
        <v>0</v>
      </c>
      <c r="Q637" s="145">
        <v>0</v>
      </c>
      <c r="R637" s="145">
        <f>Q637*H637</f>
        <v>0</v>
      </c>
      <c r="S637" s="145">
        <v>0</v>
      </c>
      <c r="T637" s="146">
        <f>S637*H637</f>
        <v>0</v>
      </c>
      <c r="AR637" s="147" t="s">
        <v>200</v>
      </c>
      <c r="AT637" s="147" t="s">
        <v>191</v>
      </c>
      <c r="AU637" s="147" t="s">
        <v>85</v>
      </c>
      <c r="AY637" s="17" t="s">
        <v>181</v>
      </c>
      <c r="BE637" s="148">
        <f>IF(N637="základní",J637,0)</f>
        <v>0</v>
      </c>
      <c r="BF637" s="148">
        <f>IF(N637="snížená",J637,0)</f>
        <v>0</v>
      </c>
      <c r="BG637" s="148">
        <f>IF(N637="zákl. přenesená",J637,0)</f>
        <v>0</v>
      </c>
      <c r="BH637" s="148">
        <f>IF(N637="sníž. přenesená",J637,0)</f>
        <v>0</v>
      </c>
      <c r="BI637" s="148">
        <f>IF(N637="nulová",J637,0)</f>
        <v>0</v>
      </c>
      <c r="BJ637" s="17" t="s">
        <v>83</v>
      </c>
      <c r="BK637" s="148">
        <f>ROUND(I637*H637,2)</f>
        <v>0</v>
      </c>
      <c r="BL637" s="17" t="s">
        <v>200</v>
      </c>
      <c r="BM637" s="147" t="s">
        <v>1734</v>
      </c>
    </row>
    <row r="638" spans="2:65" s="1" customFormat="1" ht="19.5">
      <c r="B638" s="32"/>
      <c r="D638" s="149" t="s">
        <v>190</v>
      </c>
      <c r="F638" s="150" t="s">
        <v>1733</v>
      </c>
      <c r="I638" s="151"/>
      <c r="L638" s="32"/>
      <c r="M638" s="152"/>
      <c r="T638" s="56"/>
      <c r="AT638" s="17" t="s">
        <v>190</v>
      </c>
      <c r="AU638" s="17" t="s">
        <v>85</v>
      </c>
    </row>
    <row r="639" spans="2:65" s="12" customFormat="1" ht="11.25">
      <c r="B639" s="168"/>
      <c r="D639" s="149" t="s">
        <v>1207</v>
      </c>
      <c r="E639" s="169" t="s">
        <v>1</v>
      </c>
      <c r="F639" s="170" t="s">
        <v>1735</v>
      </c>
      <c r="H639" s="171">
        <v>14.657</v>
      </c>
      <c r="I639" s="172"/>
      <c r="L639" s="168"/>
      <c r="M639" s="173"/>
      <c r="T639" s="174"/>
      <c r="AT639" s="169" t="s">
        <v>1207</v>
      </c>
      <c r="AU639" s="169" t="s">
        <v>85</v>
      </c>
      <c r="AV639" s="12" t="s">
        <v>85</v>
      </c>
      <c r="AW639" s="12" t="s">
        <v>33</v>
      </c>
      <c r="AX639" s="12" t="s">
        <v>83</v>
      </c>
      <c r="AY639" s="169" t="s">
        <v>181</v>
      </c>
    </row>
    <row r="640" spans="2:65" s="1" customFormat="1" ht="33" customHeight="1">
      <c r="B640" s="134"/>
      <c r="C640" s="153" t="s">
        <v>997</v>
      </c>
      <c r="D640" s="153" t="s">
        <v>191</v>
      </c>
      <c r="E640" s="154" t="s">
        <v>1736</v>
      </c>
      <c r="F640" s="155" t="s">
        <v>1737</v>
      </c>
      <c r="G640" s="156" t="s">
        <v>868</v>
      </c>
      <c r="H640" s="157">
        <v>3.9E-2</v>
      </c>
      <c r="I640" s="158"/>
      <c r="J640" s="159">
        <f>ROUND(I640*H640,2)</f>
        <v>0</v>
      </c>
      <c r="K640" s="155" t="s">
        <v>1</v>
      </c>
      <c r="L640" s="32"/>
      <c r="M640" s="160" t="s">
        <v>1</v>
      </c>
      <c r="N640" s="161" t="s">
        <v>41</v>
      </c>
      <c r="P640" s="145">
        <f>O640*H640</f>
        <v>0</v>
      </c>
      <c r="Q640" s="145">
        <v>0</v>
      </c>
      <c r="R640" s="145">
        <f>Q640*H640</f>
        <v>0</v>
      </c>
      <c r="S640" s="145">
        <v>0</v>
      </c>
      <c r="T640" s="146">
        <f>S640*H640</f>
        <v>0</v>
      </c>
      <c r="AR640" s="147" t="s">
        <v>200</v>
      </c>
      <c r="AT640" s="147" t="s">
        <v>191</v>
      </c>
      <c r="AU640" s="147" t="s">
        <v>85</v>
      </c>
      <c r="AY640" s="17" t="s">
        <v>181</v>
      </c>
      <c r="BE640" s="148">
        <f>IF(N640="základní",J640,0)</f>
        <v>0</v>
      </c>
      <c r="BF640" s="148">
        <f>IF(N640="snížená",J640,0)</f>
        <v>0</v>
      </c>
      <c r="BG640" s="148">
        <f>IF(N640="zákl. přenesená",J640,0)</f>
        <v>0</v>
      </c>
      <c r="BH640" s="148">
        <f>IF(N640="sníž. přenesená",J640,0)</f>
        <v>0</v>
      </c>
      <c r="BI640" s="148">
        <f>IF(N640="nulová",J640,0)</f>
        <v>0</v>
      </c>
      <c r="BJ640" s="17" t="s">
        <v>83</v>
      </c>
      <c r="BK640" s="148">
        <f>ROUND(I640*H640,2)</f>
        <v>0</v>
      </c>
      <c r="BL640" s="17" t="s">
        <v>200</v>
      </c>
      <c r="BM640" s="147" t="s">
        <v>1738</v>
      </c>
    </row>
    <row r="641" spans="2:65" s="1" customFormat="1" ht="19.5">
      <c r="B641" s="32"/>
      <c r="D641" s="149" t="s">
        <v>190</v>
      </c>
      <c r="F641" s="150" t="s">
        <v>1737</v>
      </c>
      <c r="I641" s="151"/>
      <c r="L641" s="32"/>
      <c r="M641" s="152"/>
      <c r="T641" s="56"/>
      <c r="AT641" s="17" t="s">
        <v>190</v>
      </c>
      <c r="AU641" s="17" t="s">
        <v>85</v>
      </c>
    </row>
    <row r="642" spans="2:65" s="12" customFormat="1" ht="11.25">
      <c r="B642" s="168"/>
      <c r="D642" s="149" t="s">
        <v>1207</v>
      </c>
      <c r="E642" s="169" t="s">
        <v>1</v>
      </c>
      <c r="F642" s="170" t="s">
        <v>1739</v>
      </c>
      <c r="H642" s="171">
        <v>3.9E-2</v>
      </c>
      <c r="I642" s="172"/>
      <c r="L642" s="168"/>
      <c r="M642" s="173"/>
      <c r="T642" s="174"/>
      <c r="AT642" s="169" t="s">
        <v>1207</v>
      </c>
      <c r="AU642" s="169" t="s">
        <v>85</v>
      </c>
      <c r="AV642" s="12" t="s">
        <v>85</v>
      </c>
      <c r="AW642" s="12" t="s">
        <v>33</v>
      </c>
      <c r="AX642" s="12" t="s">
        <v>83</v>
      </c>
      <c r="AY642" s="169" t="s">
        <v>181</v>
      </c>
    </row>
    <row r="643" spans="2:65" s="11" customFormat="1" ht="22.9" customHeight="1">
      <c r="B643" s="124"/>
      <c r="D643" s="125" t="s">
        <v>75</v>
      </c>
      <c r="E643" s="162" t="s">
        <v>1740</v>
      </c>
      <c r="F643" s="162" t="s">
        <v>1741</v>
      </c>
      <c r="I643" s="127"/>
      <c r="J643" s="163">
        <f>BK643</f>
        <v>0</v>
      </c>
      <c r="L643" s="124"/>
      <c r="M643" s="129"/>
      <c r="P643" s="130">
        <f>SUM(P644:P645)</f>
        <v>0</v>
      </c>
      <c r="R643" s="130">
        <f>SUM(R644:R645)</f>
        <v>0</v>
      </c>
      <c r="T643" s="131">
        <f>SUM(T644:T645)</f>
        <v>0</v>
      </c>
      <c r="AR643" s="125" t="s">
        <v>83</v>
      </c>
      <c r="AT643" s="132" t="s">
        <v>75</v>
      </c>
      <c r="AU643" s="132" t="s">
        <v>83</v>
      </c>
      <c r="AY643" s="125" t="s">
        <v>181</v>
      </c>
      <c r="BK643" s="133">
        <f>SUM(BK644:BK645)</f>
        <v>0</v>
      </c>
    </row>
    <row r="644" spans="2:65" s="1" customFormat="1" ht="24.2" customHeight="1">
      <c r="B644" s="134"/>
      <c r="C644" s="153" t="s">
        <v>1742</v>
      </c>
      <c r="D644" s="153" t="s">
        <v>191</v>
      </c>
      <c r="E644" s="154" t="s">
        <v>1743</v>
      </c>
      <c r="F644" s="155" t="s">
        <v>1744</v>
      </c>
      <c r="G644" s="156" t="s">
        <v>868</v>
      </c>
      <c r="H644" s="157">
        <v>165.94800000000001</v>
      </c>
      <c r="I644" s="158"/>
      <c r="J644" s="159">
        <f>ROUND(I644*H644,2)</f>
        <v>0</v>
      </c>
      <c r="K644" s="155" t="s">
        <v>1</v>
      </c>
      <c r="L644" s="32"/>
      <c r="M644" s="160" t="s">
        <v>1</v>
      </c>
      <c r="N644" s="161" t="s">
        <v>41</v>
      </c>
      <c r="P644" s="145">
        <f>O644*H644</f>
        <v>0</v>
      </c>
      <c r="Q644" s="145">
        <v>0</v>
      </c>
      <c r="R644" s="145">
        <f>Q644*H644</f>
        <v>0</v>
      </c>
      <c r="S644" s="145">
        <v>0</v>
      </c>
      <c r="T644" s="146">
        <f>S644*H644</f>
        <v>0</v>
      </c>
      <c r="AR644" s="147" t="s">
        <v>200</v>
      </c>
      <c r="AT644" s="147" t="s">
        <v>191</v>
      </c>
      <c r="AU644" s="147" t="s">
        <v>85</v>
      </c>
      <c r="AY644" s="17" t="s">
        <v>181</v>
      </c>
      <c r="BE644" s="148">
        <f>IF(N644="základní",J644,0)</f>
        <v>0</v>
      </c>
      <c r="BF644" s="148">
        <f>IF(N644="snížená",J644,0)</f>
        <v>0</v>
      </c>
      <c r="BG644" s="148">
        <f>IF(N644="zákl. přenesená",J644,0)</f>
        <v>0</v>
      </c>
      <c r="BH644" s="148">
        <f>IF(N644="sníž. přenesená",J644,0)</f>
        <v>0</v>
      </c>
      <c r="BI644" s="148">
        <f>IF(N644="nulová",J644,0)</f>
        <v>0</v>
      </c>
      <c r="BJ644" s="17" t="s">
        <v>83</v>
      </c>
      <c r="BK644" s="148">
        <f>ROUND(I644*H644,2)</f>
        <v>0</v>
      </c>
      <c r="BL644" s="17" t="s">
        <v>200</v>
      </c>
      <c r="BM644" s="147" t="s">
        <v>1745</v>
      </c>
    </row>
    <row r="645" spans="2:65" s="1" customFormat="1" ht="19.5">
      <c r="B645" s="32"/>
      <c r="D645" s="149" t="s">
        <v>190</v>
      </c>
      <c r="F645" s="150" t="s">
        <v>1744</v>
      </c>
      <c r="I645" s="151"/>
      <c r="L645" s="32"/>
      <c r="M645" s="152"/>
      <c r="T645" s="56"/>
      <c r="AT645" s="17" t="s">
        <v>190</v>
      </c>
      <c r="AU645" s="17" t="s">
        <v>85</v>
      </c>
    </row>
    <row r="646" spans="2:65" s="11" customFormat="1" ht="25.9" customHeight="1">
      <c r="B646" s="124"/>
      <c r="D646" s="125" t="s">
        <v>75</v>
      </c>
      <c r="E646" s="126" t="s">
        <v>524</v>
      </c>
      <c r="F646" s="126" t="s">
        <v>525</v>
      </c>
      <c r="I646" s="127"/>
      <c r="J646" s="128">
        <f>BK646</f>
        <v>0</v>
      </c>
      <c r="L646" s="124"/>
      <c r="M646" s="129"/>
      <c r="P646" s="130">
        <f>P647+P700+P752+P755+P877+P994+P1062+P1145+P1180+P1261+P1274+P1312+P1346+P1380+P1426</f>
        <v>0</v>
      </c>
      <c r="R646" s="130">
        <f>R647+R700+R752+R755+R877+R994+R1062+R1145+R1180+R1261+R1274+R1312+R1346+R1380+R1426</f>
        <v>71.492786240000015</v>
      </c>
      <c r="T646" s="131">
        <f>T647+T700+T752+T755+T877+T994+T1062+T1145+T1180+T1261+T1274+T1312+T1346+T1380+T1426</f>
        <v>25.870277000000009</v>
      </c>
      <c r="AR646" s="125" t="s">
        <v>85</v>
      </c>
      <c r="AT646" s="132" t="s">
        <v>75</v>
      </c>
      <c r="AU646" s="132" t="s">
        <v>76</v>
      </c>
      <c r="AY646" s="125" t="s">
        <v>181</v>
      </c>
      <c r="BK646" s="133">
        <f>BK647+BK700+BK752+BK755+BK877+BK994+BK1062+BK1145+BK1180+BK1261+BK1274+BK1312+BK1346+BK1380+BK1426</f>
        <v>0</v>
      </c>
    </row>
    <row r="647" spans="2:65" s="11" customFormat="1" ht="22.9" customHeight="1">
      <c r="B647" s="124"/>
      <c r="D647" s="125" t="s">
        <v>75</v>
      </c>
      <c r="E647" s="162" t="s">
        <v>1746</v>
      </c>
      <c r="F647" s="162" t="s">
        <v>1747</v>
      </c>
      <c r="I647" s="127"/>
      <c r="J647" s="163">
        <f>BK647</f>
        <v>0</v>
      </c>
      <c r="L647" s="124"/>
      <c r="M647" s="129"/>
      <c r="P647" s="130">
        <f>SUM(P648:P699)</f>
        <v>0</v>
      </c>
      <c r="R647" s="130">
        <f>SUM(R648:R699)</f>
        <v>0.34734402000000003</v>
      </c>
      <c r="T647" s="131">
        <f>SUM(T648:T699)</f>
        <v>0</v>
      </c>
      <c r="AR647" s="125" t="s">
        <v>85</v>
      </c>
      <c r="AT647" s="132" t="s">
        <v>75</v>
      </c>
      <c r="AU647" s="132" t="s">
        <v>83</v>
      </c>
      <c r="AY647" s="125" t="s">
        <v>181</v>
      </c>
      <c r="BK647" s="133">
        <f>SUM(BK648:BK699)</f>
        <v>0</v>
      </c>
    </row>
    <row r="648" spans="2:65" s="1" customFormat="1" ht="24.2" customHeight="1">
      <c r="B648" s="134"/>
      <c r="C648" s="153" t="s">
        <v>1000</v>
      </c>
      <c r="D648" s="153" t="s">
        <v>191</v>
      </c>
      <c r="E648" s="154" t="s">
        <v>1748</v>
      </c>
      <c r="F648" s="155" t="s">
        <v>1749</v>
      </c>
      <c r="G648" s="156" t="s">
        <v>734</v>
      </c>
      <c r="H648" s="157">
        <v>55</v>
      </c>
      <c r="I648" s="158"/>
      <c r="J648" s="159">
        <f>ROUND(I648*H648,2)</f>
        <v>0</v>
      </c>
      <c r="K648" s="155" t="s">
        <v>1</v>
      </c>
      <c r="L648" s="32"/>
      <c r="M648" s="160" t="s">
        <v>1</v>
      </c>
      <c r="N648" s="161" t="s">
        <v>41</v>
      </c>
      <c r="P648" s="145">
        <f>O648*H648</f>
        <v>0</v>
      </c>
      <c r="Q648" s="145">
        <v>0</v>
      </c>
      <c r="R648" s="145">
        <f>Q648*H648</f>
        <v>0</v>
      </c>
      <c r="S648" s="145">
        <v>0</v>
      </c>
      <c r="T648" s="146">
        <f>S648*H648</f>
        <v>0</v>
      </c>
      <c r="AR648" s="147" t="s">
        <v>188</v>
      </c>
      <c r="AT648" s="147" t="s">
        <v>191</v>
      </c>
      <c r="AU648" s="147" t="s">
        <v>85</v>
      </c>
      <c r="AY648" s="17" t="s">
        <v>181</v>
      </c>
      <c r="BE648" s="148">
        <f>IF(N648="základní",J648,0)</f>
        <v>0</v>
      </c>
      <c r="BF648" s="148">
        <f>IF(N648="snížená",J648,0)</f>
        <v>0</v>
      </c>
      <c r="BG648" s="148">
        <f>IF(N648="zákl. přenesená",J648,0)</f>
        <v>0</v>
      </c>
      <c r="BH648" s="148">
        <f>IF(N648="sníž. přenesená",J648,0)</f>
        <v>0</v>
      </c>
      <c r="BI648" s="148">
        <f>IF(N648="nulová",J648,0)</f>
        <v>0</v>
      </c>
      <c r="BJ648" s="17" t="s">
        <v>83</v>
      </c>
      <c r="BK648" s="148">
        <f>ROUND(I648*H648,2)</f>
        <v>0</v>
      </c>
      <c r="BL648" s="17" t="s">
        <v>188</v>
      </c>
      <c r="BM648" s="147" t="s">
        <v>1750</v>
      </c>
    </row>
    <row r="649" spans="2:65" s="1" customFormat="1" ht="19.5">
      <c r="B649" s="32"/>
      <c r="D649" s="149" t="s">
        <v>190</v>
      </c>
      <c r="F649" s="150" t="s">
        <v>1749</v>
      </c>
      <c r="I649" s="151"/>
      <c r="L649" s="32"/>
      <c r="M649" s="152"/>
      <c r="T649" s="56"/>
      <c r="AT649" s="17" t="s">
        <v>190</v>
      </c>
      <c r="AU649" s="17" t="s">
        <v>85</v>
      </c>
    </row>
    <row r="650" spans="2:65" s="13" customFormat="1" ht="11.25">
      <c r="B650" s="175"/>
      <c r="D650" s="149" t="s">
        <v>1207</v>
      </c>
      <c r="E650" s="176" t="s">
        <v>1</v>
      </c>
      <c r="F650" s="177" t="s">
        <v>1751</v>
      </c>
      <c r="H650" s="176" t="s">
        <v>1</v>
      </c>
      <c r="I650" s="178"/>
      <c r="L650" s="175"/>
      <c r="M650" s="179"/>
      <c r="T650" s="180"/>
      <c r="AT650" s="176" t="s">
        <v>1207</v>
      </c>
      <c r="AU650" s="176" t="s">
        <v>85</v>
      </c>
      <c r="AV650" s="13" t="s">
        <v>83</v>
      </c>
      <c r="AW650" s="13" t="s">
        <v>33</v>
      </c>
      <c r="AX650" s="13" t="s">
        <v>76</v>
      </c>
      <c r="AY650" s="176" t="s">
        <v>181</v>
      </c>
    </row>
    <row r="651" spans="2:65" s="12" customFormat="1" ht="11.25">
      <c r="B651" s="168"/>
      <c r="D651" s="149" t="s">
        <v>1207</v>
      </c>
      <c r="E651" s="169" t="s">
        <v>1</v>
      </c>
      <c r="F651" s="170" t="s">
        <v>431</v>
      </c>
      <c r="H651" s="171">
        <v>55</v>
      </c>
      <c r="I651" s="172"/>
      <c r="L651" s="168"/>
      <c r="M651" s="173"/>
      <c r="T651" s="174"/>
      <c r="AT651" s="169" t="s">
        <v>1207</v>
      </c>
      <c r="AU651" s="169" t="s">
        <v>85</v>
      </c>
      <c r="AV651" s="12" t="s">
        <v>85</v>
      </c>
      <c r="AW651" s="12" t="s">
        <v>33</v>
      </c>
      <c r="AX651" s="12" t="s">
        <v>76</v>
      </c>
      <c r="AY651" s="169" t="s">
        <v>181</v>
      </c>
    </row>
    <row r="652" spans="2:65" s="14" customFormat="1" ht="11.25">
      <c r="B652" s="181"/>
      <c r="D652" s="149" t="s">
        <v>1207</v>
      </c>
      <c r="E652" s="182" t="s">
        <v>1</v>
      </c>
      <c r="F652" s="183" t="s">
        <v>1221</v>
      </c>
      <c r="H652" s="184">
        <v>55</v>
      </c>
      <c r="I652" s="185"/>
      <c r="L652" s="181"/>
      <c r="M652" s="186"/>
      <c r="T652" s="187"/>
      <c r="AT652" s="182" t="s">
        <v>1207</v>
      </c>
      <c r="AU652" s="182" t="s">
        <v>85</v>
      </c>
      <c r="AV652" s="14" t="s">
        <v>200</v>
      </c>
      <c r="AW652" s="14" t="s">
        <v>33</v>
      </c>
      <c r="AX652" s="14" t="s">
        <v>83</v>
      </c>
      <c r="AY652" s="182" t="s">
        <v>181</v>
      </c>
    </row>
    <row r="653" spans="2:65" s="1" customFormat="1" ht="16.5" customHeight="1">
      <c r="B653" s="134"/>
      <c r="C653" s="135" t="s">
        <v>1752</v>
      </c>
      <c r="D653" s="135" t="s">
        <v>182</v>
      </c>
      <c r="E653" s="136" t="s">
        <v>1753</v>
      </c>
      <c r="F653" s="137" t="s">
        <v>1754</v>
      </c>
      <c r="G653" s="138" t="s">
        <v>868</v>
      </c>
      <c r="H653" s="139">
        <v>1.7999999999999999E-2</v>
      </c>
      <c r="I653" s="140"/>
      <c r="J653" s="141">
        <f>ROUND(I653*H653,2)</f>
        <v>0</v>
      </c>
      <c r="K653" s="137" t="s">
        <v>1</v>
      </c>
      <c r="L653" s="142"/>
      <c r="M653" s="143" t="s">
        <v>1</v>
      </c>
      <c r="N653" s="144" t="s">
        <v>41</v>
      </c>
      <c r="P653" s="145">
        <f>O653*H653</f>
        <v>0</v>
      </c>
      <c r="Q653" s="145">
        <v>1</v>
      </c>
      <c r="R653" s="145">
        <f>Q653*H653</f>
        <v>1.7999999999999999E-2</v>
      </c>
      <c r="S653" s="145">
        <v>0</v>
      </c>
      <c r="T653" s="146">
        <f>S653*H653</f>
        <v>0</v>
      </c>
      <c r="AR653" s="147" t="s">
        <v>187</v>
      </c>
      <c r="AT653" s="147" t="s">
        <v>182</v>
      </c>
      <c r="AU653" s="147" t="s">
        <v>85</v>
      </c>
      <c r="AY653" s="17" t="s">
        <v>181</v>
      </c>
      <c r="BE653" s="148">
        <f>IF(N653="základní",J653,0)</f>
        <v>0</v>
      </c>
      <c r="BF653" s="148">
        <f>IF(N653="snížená",J653,0)</f>
        <v>0</v>
      </c>
      <c r="BG653" s="148">
        <f>IF(N653="zákl. přenesená",J653,0)</f>
        <v>0</v>
      </c>
      <c r="BH653" s="148">
        <f>IF(N653="sníž. přenesená",J653,0)</f>
        <v>0</v>
      </c>
      <c r="BI653" s="148">
        <f>IF(N653="nulová",J653,0)</f>
        <v>0</v>
      </c>
      <c r="BJ653" s="17" t="s">
        <v>83</v>
      </c>
      <c r="BK653" s="148">
        <f>ROUND(I653*H653,2)</f>
        <v>0</v>
      </c>
      <c r="BL653" s="17" t="s">
        <v>188</v>
      </c>
      <c r="BM653" s="147" t="s">
        <v>1755</v>
      </c>
    </row>
    <row r="654" spans="2:65" s="1" customFormat="1" ht="11.25">
      <c r="B654" s="32"/>
      <c r="D654" s="149" t="s">
        <v>190</v>
      </c>
      <c r="F654" s="150" t="s">
        <v>1754</v>
      </c>
      <c r="I654" s="151"/>
      <c r="L654" s="32"/>
      <c r="M654" s="152"/>
      <c r="T654" s="56"/>
      <c r="AT654" s="17" t="s">
        <v>190</v>
      </c>
      <c r="AU654" s="17" t="s">
        <v>85</v>
      </c>
    </row>
    <row r="655" spans="2:65" s="12" customFormat="1" ht="11.25">
      <c r="B655" s="168"/>
      <c r="D655" s="149" t="s">
        <v>1207</v>
      </c>
      <c r="E655" s="169" t="s">
        <v>1</v>
      </c>
      <c r="F655" s="170" t="s">
        <v>1756</v>
      </c>
      <c r="H655" s="171">
        <v>1.7999999999999999E-2</v>
      </c>
      <c r="I655" s="172"/>
      <c r="L655" s="168"/>
      <c r="M655" s="173"/>
      <c r="T655" s="174"/>
      <c r="AT655" s="169" t="s">
        <v>1207</v>
      </c>
      <c r="AU655" s="169" t="s">
        <v>85</v>
      </c>
      <c r="AV655" s="12" t="s">
        <v>85</v>
      </c>
      <c r="AW655" s="12" t="s">
        <v>33</v>
      </c>
      <c r="AX655" s="12" t="s">
        <v>83</v>
      </c>
      <c r="AY655" s="169" t="s">
        <v>181</v>
      </c>
    </row>
    <row r="656" spans="2:65" s="1" customFormat="1" ht="24.2" customHeight="1">
      <c r="B656" s="134"/>
      <c r="C656" s="153" t="s">
        <v>1003</v>
      </c>
      <c r="D656" s="153" t="s">
        <v>191</v>
      </c>
      <c r="E656" s="154" t="s">
        <v>1757</v>
      </c>
      <c r="F656" s="155" t="s">
        <v>1758</v>
      </c>
      <c r="G656" s="156" t="s">
        <v>734</v>
      </c>
      <c r="H656" s="157">
        <v>1.69</v>
      </c>
      <c r="I656" s="158"/>
      <c r="J656" s="159">
        <f>ROUND(I656*H656,2)</f>
        <v>0</v>
      </c>
      <c r="K656" s="155" t="s">
        <v>1</v>
      </c>
      <c r="L656" s="32"/>
      <c r="M656" s="160" t="s">
        <v>1</v>
      </c>
      <c r="N656" s="161" t="s">
        <v>41</v>
      </c>
      <c r="P656" s="145">
        <f>O656*H656</f>
        <v>0</v>
      </c>
      <c r="Q656" s="145">
        <v>0</v>
      </c>
      <c r="R656" s="145">
        <f>Q656*H656</f>
        <v>0</v>
      </c>
      <c r="S656" s="145">
        <v>0</v>
      </c>
      <c r="T656" s="146">
        <f>S656*H656</f>
        <v>0</v>
      </c>
      <c r="AR656" s="147" t="s">
        <v>188</v>
      </c>
      <c r="AT656" s="147" t="s">
        <v>191</v>
      </c>
      <c r="AU656" s="147" t="s">
        <v>85</v>
      </c>
      <c r="AY656" s="17" t="s">
        <v>181</v>
      </c>
      <c r="BE656" s="148">
        <f>IF(N656="základní",J656,0)</f>
        <v>0</v>
      </c>
      <c r="BF656" s="148">
        <f>IF(N656="snížená",J656,0)</f>
        <v>0</v>
      </c>
      <c r="BG656" s="148">
        <f>IF(N656="zákl. přenesená",J656,0)</f>
        <v>0</v>
      </c>
      <c r="BH656" s="148">
        <f>IF(N656="sníž. přenesená",J656,0)</f>
        <v>0</v>
      </c>
      <c r="BI656" s="148">
        <f>IF(N656="nulová",J656,0)</f>
        <v>0</v>
      </c>
      <c r="BJ656" s="17" t="s">
        <v>83</v>
      </c>
      <c r="BK656" s="148">
        <f>ROUND(I656*H656,2)</f>
        <v>0</v>
      </c>
      <c r="BL656" s="17" t="s">
        <v>188</v>
      </c>
      <c r="BM656" s="147" t="s">
        <v>1759</v>
      </c>
    </row>
    <row r="657" spans="2:65" s="1" customFormat="1" ht="19.5">
      <c r="B657" s="32"/>
      <c r="D657" s="149" t="s">
        <v>190</v>
      </c>
      <c r="F657" s="150" t="s">
        <v>1758</v>
      </c>
      <c r="I657" s="151"/>
      <c r="L657" s="32"/>
      <c r="M657" s="152"/>
      <c r="T657" s="56"/>
      <c r="AT657" s="17" t="s">
        <v>190</v>
      </c>
      <c r="AU657" s="17" t="s">
        <v>85</v>
      </c>
    </row>
    <row r="658" spans="2:65" s="12" customFormat="1" ht="11.25">
      <c r="B658" s="168"/>
      <c r="D658" s="149" t="s">
        <v>1207</v>
      </c>
      <c r="E658" s="169" t="s">
        <v>1</v>
      </c>
      <c r="F658" s="170" t="s">
        <v>1760</v>
      </c>
      <c r="H658" s="171">
        <v>1.69</v>
      </c>
      <c r="I658" s="172"/>
      <c r="L658" s="168"/>
      <c r="M658" s="173"/>
      <c r="T658" s="174"/>
      <c r="AT658" s="169" t="s">
        <v>1207</v>
      </c>
      <c r="AU658" s="169" t="s">
        <v>85</v>
      </c>
      <c r="AV658" s="12" t="s">
        <v>85</v>
      </c>
      <c r="AW658" s="12" t="s">
        <v>33</v>
      </c>
      <c r="AX658" s="12" t="s">
        <v>76</v>
      </c>
      <c r="AY658" s="169" t="s">
        <v>181</v>
      </c>
    </row>
    <row r="659" spans="2:65" s="14" customFormat="1" ht="11.25">
      <c r="B659" s="181"/>
      <c r="D659" s="149" t="s">
        <v>1207</v>
      </c>
      <c r="E659" s="182" t="s">
        <v>1</v>
      </c>
      <c r="F659" s="183" t="s">
        <v>1221</v>
      </c>
      <c r="H659" s="184">
        <v>1.69</v>
      </c>
      <c r="I659" s="185"/>
      <c r="L659" s="181"/>
      <c r="M659" s="186"/>
      <c r="T659" s="187"/>
      <c r="AT659" s="182" t="s">
        <v>1207</v>
      </c>
      <c r="AU659" s="182" t="s">
        <v>85</v>
      </c>
      <c r="AV659" s="14" t="s">
        <v>200</v>
      </c>
      <c r="AW659" s="14" t="s">
        <v>33</v>
      </c>
      <c r="AX659" s="14" t="s">
        <v>83</v>
      </c>
      <c r="AY659" s="182" t="s">
        <v>181</v>
      </c>
    </row>
    <row r="660" spans="2:65" s="1" customFormat="1" ht="24.2" customHeight="1">
      <c r="B660" s="134"/>
      <c r="C660" s="135" t="s">
        <v>1761</v>
      </c>
      <c r="D660" s="135" t="s">
        <v>182</v>
      </c>
      <c r="E660" s="136" t="s">
        <v>1762</v>
      </c>
      <c r="F660" s="137" t="s">
        <v>1763</v>
      </c>
      <c r="G660" s="138" t="s">
        <v>630</v>
      </c>
      <c r="H660" s="139">
        <v>3.5489999999999999</v>
      </c>
      <c r="I660" s="140"/>
      <c r="J660" s="141">
        <f>ROUND(I660*H660,2)</f>
        <v>0</v>
      </c>
      <c r="K660" s="137" t="s">
        <v>1</v>
      </c>
      <c r="L660" s="142"/>
      <c r="M660" s="143" t="s">
        <v>1</v>
      </c>
      <c r="N660" s="144" t="s">
        <v>41</v>
      </c>
      <c r="P660" s="145">
        <f>O660*H660</f>
        <v>0</v>
      </c>
      <c r="Q660" s="145">
        <v>1E-3</v>
      </c>
      <c r="R660" s="145">
        <f>Q660*H660</f>
        <v>3.5490000000000001E-3</v>
      </c>
      <c r="S660" s="145">
        <v>0</v>
      </c>
      <c r="T660" s="146">
        <f>S660*H660</f>
        <v>0</v>
      </c>
      <c r="AR660" s="147" t="s">
        <v>187</v>
      </c>
      <c r="AT660" s="147" t="s">
        <v>182</v>
      </c>
      <c r="AU660" s="147" t="s">
        <v>85</v>
      </c>
      <c r="AY660" s="17" t="s">
        <v>181</v>
      </c>
      <c r="BE660" s="148">
        <f>IF(N660="základní",J660,0)</f>
        <v>0</v>
      </c>
      <c r="BF660" s="148">
        <f>IF(N660="snížená",J660,0)</f>
        <v>0</v>
      </c>
      <c r="BG660" s="148">
        <f>IF(N660="zákl. přenesená",J660,0)</f>
        <v>0</v>
      </c>
      <c r="BH660" s="148">
        <f>IF(N660="sníž. přenesená",J660,0)</f>
        <v>0</v>
      </c>
      <c r="BI660" s="148">
        <f>IF(N660="nulová",J660,0)</f>
        <v>0</v>
      </c>
      <c r="BJ660" s="17" t="s">
        <v>83</v>
      </c>
      <c r="BK660" s="148">
        <f>ROUND(I660*H660,2)</f>
        <v>0</v>
      </c>
      <c r="BL660" s="17" t="s">
        <v>188</v>
      </c>
      <c r="BM660" s="147" t="s">
        <v>1764</v>
      </c>
    </row>
    <row r="661" spans="2:65" s="1" customFormat="1" ht="19.5">
      <c r="B661" s="32"/>
      <c r="D661" s="149" t="s">
        <v>190</v>
      </c>
      <c r="F661" s="150" t="s">
        <v>1763</v>
      </c>
      <c r="I661" s="151"/>
      <c r="L661" s="32"/>
      <c r="M661" s="152"/>
      <c r="T661" s="56"/>
      <c r="AT661" s="17" t="s">
        <v>190</v>
      </c>
      <c r="AU661" s="17" t="s">
        <v>85</v>
      </c>
    </row>
    <row r="662" spans="2:65" s="12" customFormat="1" ht="11.25">
      <c r="B662" s="168"/>
      <c r="D662" s="149" t="s">
        <v>1207</v>
      </c>
      <c r="E662" s="169" t="s">
        <v>1</v>
      </c>
      <c r="F662" s="170" t="s">
        <v>1765</v>
      </c>
      <c r="H662" s="171">
        <v>3.5489999999999999</v>
      </c>
      <c r="I662" s="172"/>
      <c r="L662" s="168"/>
      <c r="M662" s="173"/>
      <c r="T662" s="174"/>
      <c r="AT662" s="169" t="s">
        <v>1207</v>
      </c>
      <c r="AU662" s="169" t="s">
        <v>85</v>
      </c>
      <c r="AV662" s="12" t="s">
        <v>85</v>
      </c>
      <c r="AW662" s="12" t="s">
        <v>33</v>
      </c>
      <c r="AX662" s="12" t="s">
        <v>83</v>
      </c>
      <c r="AY662" s="169" t="s">
        <v>181</v>
      </c>
    </row>
    <row r="663" spans="2:65" s="1" customFormat="1" ht="24.2" customHeight="1">
      <c r="B663" s="134"/>
      <c r="C663" s="153" t="s">
        <v>1006</v>
      </c>
      <c r="D663" s="153" t="s">
        <v>191</v>
      </c>
      <c r="E663" s="154" t="s">
        <v>1766</v>
      </c>
      <c r="F663" s="155" t="s">
        <v>1767</v>
      </c>
      <c r="G663" s="156" t="s">
        <v>734</v>
      </c>
      <c r="H663" s="157">
        <v>10</v>
      </c>
      <c r="I663" s="158"/>
      <c r="J663" s="159">
        <f>ROUND(I663*H663,2)</f>
        <v>0</v>
      </c>
      <c r="K663" s="155" t="s">
        <v>1</v>
      </c>
      <c r="L663" s="32"/>
      <c r="M663" s="160" t="s">
        <v>1</v>
      </c>
      <c r="N663" s="161" t="s">
        <v>41</v>
      </c>
      <c r="P663" s="145">
        <f>O663*H663</f>
        <v>0</v>
      </c>
      <c r="Q663" s="145">
        <v>0</v>
      </c>
      <c r="R663" s="145">
        <f>Q663*H663</f>
        <v>0</v>
      </c>
      <c r="S663" s="145">
        <v>0</v>
      </c>
      <c r="T663" s="146">
        <f>S663*H663</f>
        <v>0</v>
      </c>
      <c r="AR663" s="147" t="s">
        <v>188</v>
      </c>
      <c r="AT663" s="147" t="s">
        <v>191</v>
      </c>
      <c r="AU663" s="147" t="s">
        <v>85</v>
      </c>
      <c r="AY663" s="17" t="s">
        <v>181</v>
      </c>
      <c r="BE663" s="148">
        <f>IF(N663="základní",J663,0)</f>
        <v>0</v>
      </c>
      <c r="BF663" s="148">
        <f>IF(N663="snížená",J663,0)</f>
        <v>0</v>
      </c>
      <c r="BG663" s="148">
        <f>IF(N663="zákl. přenesená",J663,0)</f>
        <v>0</v>
      </c>
      <c r="BH663" s="148">
        <f>IF(N663="sníž. přenesená",J663,0)</f>
        <v>0</v>
      </c>
      <c r="BI663" s="148">
        <f>IF(N663="nulová",J663,0)</f>
        <v>0</v>
      </c>
      <c r="BJ663" s="17" t="s">
        <v>83</v>
      </c>
      <c r="BK663" s="148">
        <f>ROUND(I663*H663,2)</f>
        <v>0</v>
      </c>
      <c r="BL663" s="17" t="s">
        <v>188</v>
      </c>
      <c r="BM663" s="147" t="s">
        <v>1768</v>
      </c>
    </row>
    <row r="664" spans="2:65" s="1" customFormat="1" ht="19.5">
      <c r="B664" s="32"/>
      <c r="D664" s="149" t="s">
        <v>190</v>
      </c>
      <c r="F664" s="150" t="s">
        <v>1767</v>
      </c>
      <c r="I664" s="151"/>
      <c r="L664" s="32"/>
      <c r="M664" s="152"/>
      <c r="T664" s="56"/>
      <c r="AT664" s="17" t="s">
        <v>190</v>
      </c>
      <c r="AU664" s="17" t="s">
        <v>85</v>
      </c>
    </row>
    <row r="665" spans="2:65" s="13" customFormat="1" ht="11.25">
      <c r="B665" s="175"/>
      <c r="D665" s="149" t="s">
        <v>1207</v>
      </c>
      <c r="E665" s="176" t="s">
        <v>1</v>
      </c>
      <c r="F665" s="177" t="s">
        <v>1769</v>
      </c>
      <c r="H665" s="176" t="s">
        <v>1</v>
      </c>
      <c r="I665" s="178"/>
      <c r="L665" s="175"/>
      <c r="M665" s="179"/>
      <c r="T665" s="180"/>
      <c r="AT665" s="176" t="s">
        <v>1207</v>
      </c>
      <c r="AU665" s="176" t="s">
        <v>85</v>
      </c>
      <c r="AV665" s="13" t="s">
        <v>83</v>
      </c>
      <c r="AW665" s="13" t="s">
        <v>33</v>
      </c>
      <c r="AX665" s="13" t="s">
        <v>76</v>
      </c>
      <c r="AY665" s="176" t="s">
        <v>181</v>
      </c>
    </row>
    <row r="666" spans="2:65" s="12" customFormat="1" ht="11.25">
      <c r="B666" s="168"/>
      <c r="D666" s="149" t="s">
        <v>1207</v>
      </c>
      <c r="E666" s="169" t="s">
        <v>1</v>
      </c>
      <c r="F666" s="170" t="s">
        <v>1770</v>
      </c>
      <c r="H666" s="171">
        <v>10</v>
      </c>
      <c r="I666" s="172"/>
      <c r="L666" s="168"/>
      <c r="M666" s="173"/>
      <c r="T666" s="174"/>
      <c r="AT666" s="169" t="s">
        <v>1207</v>
      </c>
      <c r="AU666" s="169" t="s">
        <v>85</v>
      </c>
      <c r="AV666" s="12" t="s">
        <v>85</v>
      </c>
      <c r="AW666" s="12" t="s">
        <v>33</v>
      </c>
      <c r="AX666" s="12" t="s">
        <v>83</v>
      </c>
      <c r="AY666" s="169" t="s">
        <v>181</v>
      </c>
    </row>
    <row r="667" spans="2:65" s="1" customFormat="1" ht="16.5" customHeight="1">
      <c r="B667" s="134"/>
      <c r="C667" s="135" t="s">
        <v>1771</v>
      </c>
      <c r="D667" s="135" t="s">
        <v>182</v>
      </c>
      <c r="E667" s="136" t="s">
        <v>1753</v>
      </c>
      <c r="F667" s="137" t="s">
        <v>1754</v>
      </c>
      <c r="G667" s="138" t="s">
        <v>868</v>
      </c>
      <c r="H667" s="139">
        <v>3.0000000000000001E-3</v>
      </c>
      <c r="I667" s="140"/>
      <c r="J667" s="141">
        <f>ROUND(I667*H667,2)</f>
        <v>0</v>
      </c>
      <c r="K667" s="137" t="s">
        <v>1</v>
      </c>
      <c r="L667" s="142"/>
      <c r="M667" s="143" t="s">
        <v>1</v>
      </c>
      <c r="N667" s="144" t="s">
        <v>41</v>
      </c>
      <c r="P667" s="145">
        <f>O667*H667</f>
        <v>0</v>
      </c>
      <c r="Q667" s="145">
        <v>1</v>
      </c>
      <c r="R667" s="145">
        <f>Q667*H667</f>
        <v>3.0000000000000001E-3</v>
      </c>
      <c r="S667" s="145">
        <v>0</v>
      </c>
      <c r="T667" s="146">
        <f>S667*H667</f>
        <v>0</v>
      </c>
      <c r="AR667" s="147" t="s">
        <v>187</v>
      </c>
      <c r="AT667" s="147" t="s">
        <v>182</v>
      </c>
      <c r="AU667" s="147" t="s">
        <v>85</v>
      </c>
      <c r="AY667" s="17" t="s">
        <v>181</v>
      </c>
      <c r="BE667" s="148">
        <f>IF(N667="základní",J667,0)</f>
        <v>0</v>
      </c>
      <c r="BF667" s="148">
        <f>IF(N667="snížená",J667,0)</f>
        <v>0</v>
      </c>
      <c r="BG667" s="148">
        <f>IF(N667="zákl. přenesená",J667,0)</f>
        <v>0</v>
      </c>
      <c r="BH667" s="148">
        <f>IF(N667="sníž. přenesená",J667,0)</f>
        <v>0</v>
      </c>
      <c r="BI667" s="148">
        <f>IF(N667="nulová",J667,0)</f>
        <v>0</v>
      </c>
      <c r="BJ667" s="17" t="s">
        <v>83</v>
      </c>
      <c r="BK667" s="148">
        <f>ROUND(I667*H667,2)</f>
        <v>0</v>
      </c>
      <c r="BL667" s="17" t="s">
        <v>188</v>
      </c>
      <c r="BM667" s="147" t="s">
        <v>1772</v>
      </c>
    </row>
    <row r="668" spans="2:65" s="1" customFormat="1" ht="11.25">
      <c r="B668" s="32"/>
      <c r="D668" s="149" t="s">
        <v>190</v>
      </c>
      <c r="F668" s="150" t="s">
        <v>1754</v>
      </c>
      <c r="I668" s="151"/>
      <c r="L668" s="32"/>
      <c r="M668" s="152"/>
      <c r="T668" s="56"/>
      <c r="AT668" s="17" t="s">
        <v>190</v>
      </c>
      <c r="AU668" s="17" t="s">
        <v>85</v>
      </c>
    </row>
    <row r="669" spans="2:65" s="12" customFormat="1" ht="11.25">
      <c r="B669" s="168"/>
      <c r="D669" s="149" t="s">
        <v>1207</v>
      </c>
      <c r="E669" s="169" t="s">
        <v>1</v>
      </c>
      <c r="F669" s="170" t="s">
        <v>1773</v>
      </c>
      <c r="H669" s="171">
        <v>3.0000000000000001E-3</v>
      </c>
      <c r="I669" s="172"/>
      <c r="L669" s="168"/>
      <c r="M669" s="173"/>
      <c r="T669" s="174"/>
      <c r="AT669" s="169" t="s">
        <v>1207</v>
      </c>
      <c r="AU669" s="169" t="s">
        <v>85</v>
      </c>
      <c r="AV669" s="12" t="s">
        <v>85</v>
      </c>
      <c r="AW669" s="12" t="s">
        <v>33</v>
      </c>
      <c r="AX669" s="12" t="s">
        <v>83</v>
      </c>
      <c r="AY669" s="169" t="s">
        <v>181</v>
      </c>
    </row>
    <row r="670" spans="2:65" s="1" customFormat="1" ht="24.2" customHeight="1">
      <c r="B670" s="134"/>
      <c r="C670" s="153" t="s">
        <v>1009</v>
      </c>
      <c r="D670" s="153" t="s">
        <v>191</v>
      </c>
      <c r="E670" s="154" t="s">
        <v>1774</v>
      </c>
      <c r="F670" s="155" t="s">
        <v>1775</v>
      </c>
      <c r="G670" s="156" t="s">
        <v>734</v>
      </c>
      <c r="H670" s="157">
        <v>7.8</v>
      </c>
      <c r="I670" s="158"/>
      <c r="J670" s="159">
        <f>ROUND(I670*H670,2)</f>
        <v>0</v>
      </c>
      <c r="K670" s="155" t="s">
        <v>1</v>
      </c>
      <c r="L670" s="32"/>
      <c r="M670" s="160" t="s">
        <v>1</v>
      </c>
      <c r="N670" s="161" t="s">
        <v>41</v>
      </c>
      <c r="P670" s="145">
        <f>O670*H670</f>
        <v>0</v>
      </c>
      <c r="Q670" s="145">
        <v>0</v>
      </c>
      <c r="R670" s="145">
        <f>Q670*H670</f>
        <v>0</v>
      </c>
      <c r="S670" s="145">
        <v>0</v>
      </c>
      <c r="T670" s="146">
        <f>S670*H670</f>
        <v>0</v>
      </c>
      <c r="AR670" s="147" t="s">
        <v>188</v>
      </c>
      <c r="AT670" s="147" t="s">
        <v>191</v>
      </c>
      <c r="AU670" s="147" t="s">
        <v>85</v>
      </c>
      <c r="AY670" s="17" t="s">
        <v>181</v>
      </c>
      <c r="BE670" s="148">
        <f>IF(N670="základní",J670,0)</f>
        <v>0</v>
      </c>
      <c r="BF670" s="148">
        <f>IF(N670="snížená",J670,0)</f>
        <v>0</v>
      </c>
      <c r="BG670" s="148">
        <f>IF(N670="zákl. přenesená",J670,0)</f>
        <v>0</v>
      </c>
      <c r="BH670" s="148">
        <f>IF(N670="sníž. přenesená",J670,0)</f>
        <v>0</v>
      </c>
      <c r="BI670" s="148">
        <f>IF(N670="nulová",J670,0)</f>
        <v>0</v>
      </c>
      <c r="BJ670" s="17" t="s">
        <v>83</v>
      </c>
      <c r="BK670" s="148">
        <f>ROUND(I670*H670,2)</f>
        <v>0</v>
      </c>
      <c r="BL670" s="17" t="s">
        <v>188</v>
      </c>
      <c r="BM670" s="147" t="s">
        <v>1776</v>
      </c>
    </row>
    <row r="671" spans="2:65" s="1" customFormat="1" ht="19.5">
      <c r="B671" s="32"/>
      <c r="D671" s="149" t="s">
        <v>190</v>
      </c>
      <c r="F671" s="150" t="s">
        <v>1775</v>
      </c>
      <c r="I671" s="151"/>
      <c r="L671" s="32"/>
      <c r="M671" s="152"/>
      <c r="T671" s="56"/>
      <c r="AT671" s="17" t="s">
        <v>190</v>
      </c>
      <c r="AU671" s="17" t="s">
        <v>85</v>
      </c>
    </row>
    <row r="672" spans="2:65" s="12" customFormat="1" ht="11.25">
      <c r="B672" s="168"/>
      <c r="D672" s="149" t="s">
        <v>1207</v>
      </c>
      <c r="E672" s="169" t="s">
        <v>1</v>
      </c>
      <c r="F672" s="170" t="s">
        <v>1777</v>
      </c>
      <c r="H672" s="171">
        <v>7.8</v>
      </c>
      <c r="I672" s="172"/>
      <c r="L672" s="168"/>
      <c r="M672" s="173"/>
      <c r="T672" s="174"/>
      <c r="AT672" s="169" t="s">
        <v>1207</v>
      </c>
      <c r="AU672" s="169" t="s">
        <v>85</v>
      </c>
      <c r="AV672" s="12" t="s">
        <v>85</v>
      </c>
      <c r="AW672" s="12" t="s">
        <v>33</v>
      </c>
      <c r="AX672" s="12" t="s">
        <v>83</v>
      </c>
      <c r="AY672" s="169" t="s">
        <v>181</v>
      </c>
    </row>
    <row r="673" spans="2:65" s="1" customFormat="1" ht="24.2" customHeight="1">
      <c r="B673" s="134"/>
      <c r="C673" s="135" t="s">
        <v>1778</v>
      </c>
      <c r="D673" s="135" t="s">
        <v>182</v>
      </c>
      <c r="E673" s="136" t="s">
        <v>1762</v>
      </c>
      <c r="F673" s="137" t="s">
        <v>1763</v>
      </c>
      <c r="G673" s="138" t="s">
        <v>630</v>
      </c>
      <c r="H673" s="139">
        <v>17.16</v>
      </c>
      <c r="I673" s="140"/>
      <c r="J673" s="141">
        <f>ROUND(I673*H673,2)</f>
        <v>0</v>
      </c>
      <c r="K673" s="137" t="s">
        <v>1</v>
      </c>
      <c r="L673" s="142"/>
      <c r="M673" s="143" t="s">
        <v>1</v>
      </c>
      <c r="N673" s="144" t="s">
        <v>41</v>
      </c>
      <c r="P673" s="145">
        <f>O673*H673</f>
        <v>0</v>
      </c>
      <c r="Q673" s="145">
        <v>1E-3</v>
      </c>
      <c r="R673" s="145">
        <f>Q673*H673</f>
        <v>1.7160000000000002E-2</v>
      </c>
      <c r="S673" s="145">
        <v>0</v>
      </c>
      <c r="T673" s="146">
        <f>S673*H673</f>
        <v>0</v>
      </c>
      <c r="AR673" s="147" t="s">
        <v>187</v>
      </c>
      <c r="AT673" s="147" t="s">
        <v>182</v>
      </c>
      <c r="AU673" s="147" t="s">
        <v>85</v>
      </c>
      <c r="AY673" s="17" t="s">
        <v>181</v>
      </c>
      <c r="BE673" s="148">
        <f>IF(N673="základní",J673,0)</f>
        <v>0</v>
      </c>
      <c r="BF673" s="148">
        <f>IF(N673="snížená",J673,0)</f>
        <v>0</v>
      </c>
      <c r="BG673" s="148">
        <f>IF(N673="zákl. přenesená",J673,0)</f>
        <v>0</v>
      </c>
      <c r="BH673" s="148">
        <f>IF(N673="sníž. přenesená",J673,0)</f>
        <v>0</v>
      </c>
      <c r="BI673" s="148">
        <f>IF(N673="nulová",J673,0)</f>
        <v>0</v>
      </c>
      <c r="BJ673" s="17" t="s">
        <v>83</v>
      </c>
      <c r="BK673" s="148">
        <f>ROUND(I673*H673,2)</f>
        <v>0</v>
      </c>
      <c r="BL673" s="17" t="s">
        <v>188</v>
      </c>
      <c r="BM673" s="147" t="s">
        <v>1779</v>
      </c>
    </row>
    <row r="674" spans="2:65" s="1" customFormat="1" ht="19.5">
      <c r="B674" s="32"/>
      <c r="D674" s="149" t="s">
        <v>190</v>
      </c>
      <c r="F674" s="150" t="s">
        <v>1763</v>
      </c>
      <c r="I674" s="151"/>
      <c r="L674" s="32"/>
      <c r="M674" s="152"/>
      <c r="T674" s="56"/>
      <c r="AT674" s="17" t="s">
        <v>190</v>
      </c>
      <c r="AU674" s="17" t="s">
        <v>85</v>
      </c>
    </row>
    <row r="675" spans="2:65" s="12" customFormat="1" ht="11.25">
      <c r="B675" s="168"/>
      <c r="D675" s="149" t="s">
        <v>1207</v>
      </c>
      <c r="E675" s="169" t="s">
        <v>1</v>
      </c>
      <c r="F675" s="170" t="s">
        <v>1780</v>
      </c>
      <c r="H675" s="171">
        <v>17.16</v>
      </c>
      <c r="I675" s="172"/>
      <c r="L675" s="168"/>
      <c r="M675" s="173"/>
      <c r="T675" s="174"/>
      <c r="AT675" s="169" t="s">
        <v>1207</v>
      </c>
      <c r="AU675" s="169" t="s">
        <v>85</v>
      </c>
      <c r="AV675" s="12" t="s">
        <v>85</v>
      </c>
      <c r="AW675" s="12" t="s">
        <v>33</v>
      </c>
      <c r="AX675" s="12" t="s">
        <v>83</v>
      </c>
      <c r="AY675" s="169" t="s">
        <v>181</v>
      </c>
    </row>
    <row r="676" spans="2:65" s="1" customFormat="1" ht="24.2" customHeight="1">
      <c r="B676" s="134"/>
      <c r="C676" s="153" t="s">
        <v>1012</v>
      </c>
      <c r="D676" s="153" t="s">
        <v>191</v>
      </c>
      <c r="E676" s="154" t="s">
        <v>1781</v>
      </c>
      <c r="F676" s="155" t="s">
        <v>1782</v>
      </c>
      <c r="G676" s="156" t="s">
        <v>734</v>
      </c>
      <c r="H676" s="157">
        <v>110</v>
      </c>
      <c r="I676" s="158"/>
      <c r="J676" s="159">
        <f>ROUND(I676*H676,2)</f>
        <v>0</v>
      </c>
      <c r="K676" s="155" t="s">
        <v>1</v>
      </c>
      <c r="L676" s="32"/>
      <c r="M676" s="160" t="s">
        <v>1</v>
      </c>
      <c r="N676" s="161" t="s">
        <v>41</v>
      </c>
      <c r="P676" s="145">
        <f>O676*H676</f>
        <v>0</v>
      </c>
      <c r="Q676" s="145">
        <v>7.6999999999999996E-4</v>
      </c>
      <c r="R676" s="145">
        <f>Q676*H676</f>
        <v>8.4699999999999998E-2</v>
      </c>
      <c r="S676" s="145">
        <v>0</v>
      </c>
      <c r="T676" s="146">
        <f>S676*H676</f>
        <v>0</v>
      </c>
      <c r="AR676" s="147" t="s">
        <v>188</v>
      </c>
      <c r="AT676" s="147" t="s">
        <v>191</v>
      </c>
      <c r="AU676" s="147" t="s">
        <v>85</v>
      </c>
      <c r="AY676" s="17" t="s">
        <v>181</v>
      </c>
      <c r="BE676" s="148">
        <f>IF(N676="základní",J676,0)</f>
        <v>0</v>
      </c>
      <c r="BF676" s="148">
        <f>IF(N676="snížená",J676,0)</f>
        <v>0</v>
      </c>
      <c r="BG676" s="148">
        <f>IF(N676="zákl. přenesená",J676,0)</f>
        <v>0</v>
      </c>
      <c r="BH676" s="148">
        <f>IF(N676="sníž. přenesená",J676,0)</f>
        <v>0</v>
      </c>
      <c r="BI676" s="148">
        <f>IF(N676="nulová",J676,0)</f>
        <v>0</v>
      </c>
      <c r="BJ676" s="17" t="s">
        <v>83</v>
      </c>
      <c r="BK676" s="148">
        <f>ROUND(I676*H676,2)</f>
        <v>0</v>
      </c>
      <c r="BL676" s="17" t="s">
        <v>188</v>
      </c>
      <c r="BM676" s="147" t="s">
        <v>1783</v>
      </c>
    </row>
    <row r="677" spans="2:65" s="1" customFormat="1" ht="19.5">
      <c r="B677" s="32"/>
      <c r="D677" s="149" t="s">
        <v>190</v>
      </c>
      <c r="F677" s="150" t="s">
        <v>1782</v>
      </c>
      <c r="I677" s="151"/>
      <c r="L677" s="32"/>
      <c r="M677" s="152"/>
      <c r="T677" s="56"/>
      <c r="AT677" s="17" t="s">
        <v>190</v>
      </c>
      <c r="AU677" s="17" t="s">
        <v>85</v>
      </c>
    </row>
    <row r="678" spans="2:65" s="12" customFormat="1" ht="11.25">
      <c r="B678" s="168"/>
      <c r="D678" s="149" t="s">
        <v>1207</v>
      </c>
      <c r="E678" s="169" t="s">
        <v>1</v>
      </c>
      <c r="F678" s="170" t="s">
        <v>1784</v>
      </c>
      <c r="H678" s="171">
        <v>110</v>
      </c>
      <c r="I678" s="172"/>
      <c r="L678" s="168"/>
      <c r="M678" s="173"/>
      <c r="T678" s="174"/>
      <c r="AT678" s="169" t="s">
        <v>1207</v>
      </c>
      <c r="AU678" s="169" t="s">
        <v>85</v>
      </c>
      <c r="AV678" s="12" t="s">
        <v>85</v>
      </c>
      <c r="AW678" s="12" t="s">
        <v>33</v>
      </c>
      <c r="AX678" s="12" t="s">
        <v>83</v>
      </c>
      <c r="AY678" s="169" t="s">
        <v>181</v>
      </c>
    </row>
    <row r="679" spans="2:65" s="1" customFormat="1" ht="21.75" customHeight="1">
      <c r="B679" s="134"/>
      <c r="C679" s="135" t="s">
        <v>1785</v>
      </c>
      <c r="D679" s="135" t="s">
        <v>182</v>
      </c>
      <c r="E679" s="136" t="s">
        <v>1786</v>
      </c>
      <c r="F679" s="137" t="s">
        <v>1787</v>
      </c>
      <c r="G679" s="138" t="s">
        <v>734</v>
      </c>
      <c r="H679" s="139">
        <v>64.102999999999994</v>
      </c>
      <c r="I679" s="140"/>
      <c r="J679" s="141">
        <f>ROUND(I679*H679,2)</f>
        <v>0</v>
      </c>
      <c r="K679" s="137" t="s">
        <v>1</v>
      </c>
      <c r="L679" s="142"/>
      <c r="M679" s="143" t="s">
        <v>1</v>
      </c>
      <c r="N679" s="144" t="s">
        <v>41</v>
      </c>
      <c r="P679" s="145">
        <f>O679*H679</f>
        <v>0</v>
      </c>
      <c r="Q679" s="145">
        <v>1.2700000000000001E-3</v>
      </c>
      <c r="R679" s="145">
        <f>Q679*H679</f>
        <v>8.141081E-2</v>
      </c>
      <c r="S679" s="145">
        <v>0</v>
      </c>
      <c r="T679" s="146">
        <f>S679*H679</f>
        <v>0</v>
      </c>
      <c r="AR679" s="147" t="s">
        <v>187</v>
      </c>
      <c r="AT679" s="147" t="s">
        <v>182</v>
      </c>
      <c r="AU679" s="147" t="s">
        <v>85</v>
      </c>
      <c r="AY679" s="17" t="s">
        <v>181</v>
      </c>
      <c r="BE679" s="148">
        <f>IF(N679="základní",J679,0)</f>
        <v>0</v>
      </c>
      <c r="BF679" s="148">
        <f>IF(N679="snížená",J679,0)</f>
        <v>0</v>
      </c>
      <c r="BG679" s="148">
        <f>IF(N679="zákl. přenesená",J679,0)</f>
        <v>0</v>
      </c>
      <c r="BH679" s="148">
        <f>IF(N679="sníž. přenesená",J679,0)</f>
        <v>0</v>
      </c>
      <c r="BI679" s="148">
        <f>IF(N679="nulová",J679,0)</f>
        <v>0</v>
      </c>
      <c r="BJ679" s="17" t="s">
        <v>83</v>
      </c>
      <c r="BK679" s="148">
        <f>ROUND(I679*H679,2)</f>
        <v>0</v>
      </c>
      <c r="BL679" s="17" t="s">
        <v>188</v>
      </c>
      <c r="BM679" s="147" t="s">
        <v>1788</v>
      </c>
    </row>
    <row r="680" spans="2:65" s="1" customFormat="1" ht="11.25">
      <c r="B680" s="32"/>
      <c r="D680" s="149" t="s">
        <v>190</v>
      </c>
      <c r="F680" s="150" t="s">
        <v>1787</v>
      </c>
      <c r="I680" s="151"/>
      <c r="L680" s="32"/>
      <c r="M680" s="152"/>
      <c r="T680" s="56"/>
      <c r="AT680" s="17" t="s">
        <v>190</v>
      </c>
      <c r="AU680" s="17" t="s">
        <v>85</v>
      </c>
    </row>
    <row r="681" spans="2:65" s="12" customFormat="1" ht="11.25">
      <c r="B681" s="168"/>
      <c r="D681" s="149" t="s">
        <v>1207</v>
      </c>
      <c r="E681" s="169" t="s">
        <v>1</v>
      </c>
      <c r="F681" s="170" t="s">
        <v>1789</v>
      </c>
      <c r="H681" s="171">
        <v>64.102999999999994</v>
      </c>
      <c r="I681" s="172"/>
      <c r="L681" s="168"/>
      <c r="M681" s="173"/>
      <c r="T681" s="174"/>
      <c r="AT681" s="169" t="s">
        <v>1207</v>
      </c>
      <c r="AU681" s="169" t="s">
        <v>85</v>
      </c>
      <c r="AV681" s="12" t="s">
        <v>85</v>
      </c>
      <c r="AW681" s="12" t="s">
        <v>33</v>
      </c>
      <c r="AX681" s="12" t="s">
        <v>83</v>
      </c>
      <c r="AY681" s="169" t="s">
        <v>181</v>
      </c>
    </row>
    <row r="682" spans="2:65" s="1" customFormat="1" ht="24.2" customHeight="1">
      <c r="B682" s="134"/>
      <c r="C682" s="153" t="s">
        <v>364</v>
      </c>
      <c r="D682" s="153" t="s">
        <v>191</v>
      </c>
      <c r="E682" s="154" t="s">
        <v>1790</v>
      </c>
      <c r="F682" s="155" t="s">
        <v>1791</v>
      </c>
      <c r="G682" s="156" t="s">
        <v>734</v>
      </c>
      <c r="H682" s="157">
        <v>55</v>
      </c>
      <c r="I682" s="158"/>
      <c r="J682" s="159">
        <f>ROUND(I682*H682,2)</f>
        <v>0</v>
      </c>
      <c r="K682" s="155" t="s">
        <v>1</v>
      </c>
      <c r="L682" s="32"/>
      <c r="M682" s="160" t="s">
        <v>1</v>
      </c>
      <c r="N682" s="161" t="s">
        <v>41</v>
      </c>
      <c r="P682" s="145">
        <f>O682*H682</f>
        <v>0</v>
      </c>
      <c r="Q682" s="145">
        <v>1.8000000000000001E-4</v>
      </c>
      <c r="R682" s="145">
        <f>Q682*H682</f>
        <v>9.9000000000000008E-3</v>
      </c>
      <c r="S682" s="145">
        <v>0</v>
      </c>
      <c r="T682" s="146">
        <f>S682*H682</f>
        <v>0</v>
      </c>
      <c r="AR682" s="147" t="s">
        <v>188</v>
      </c>
      <c r="AT682" s="147" t="s">
        <v>191</v>
      </c>
      <c r="AU682" s="147" t="s">
        <v>85</v>
      </c>
      <c r="AY682" s="17" t="s">
        <v>181</v>
      </c>
      <c r="BE682" s="148">
        <f>IF(N682="základní",J682,0)</f>
        <v>0</v>
      </c>
      <c r="BF682" s="148">
        <f>IF(N682="snížená",J682,0)</f>
        <v>0</v>
      </c>
      <c r="BG682" s="148">
        <f>IF(N682="zákl. přenesená",J682,0)</f>
        <v>0</v>
      </c>
      <c r="BH682" s="148">
        <f>IF(N682="sníž. přenesená",J682,0)</f>
        <v>0</v>
      </c>
      <c r="BI682" s="148">
        <f>IF(N682="nulová",J682,0)</f>
        <v>0</v>
      </c>
      <c r="BJ682" s="17" t="s">
        <v>83</v>
      </c>
      <c r="BK682" s="148">
        <f>ROUND(I682*H682,2)</f>
        <v>0</v>
      </c>
      <c r="BL682" s="17" t="s">
        <v>188</v>
      </c>
      <c r="BM682" s="147" t="s">
        <v>1792</v>
      </c>
    </row>
    <row r="683" spans="2:65" s="1" customFormat="1" ht="19.5">
      <c r="B683" s="32"/>
      <c r="D683" s="149" t="s">
        <v>190</v>
      </c>
      <c r="F683" s="150" t="s">
        <v>1791</v>
      </c>
      <c r="I683" s="151"/>
      <c r="L683" s="32"/>
      <c r="M683" s="152"/>
      <c r="T683" s="56"/>
      <c r="AT683" s="17" t="s">
        <v>190</v>
      </c>
      <c r="AU683" s="17" t="s">
        <v>85</v>
      </c>
    </row>
    <row r="684" spans="2:65" s="1" customFormat="1" ht="21.75" customHeight="1">
      <c r="B684" s="134"/>
      <c r="C684" s="135" t="s">
        <v>1793</v>
      </c>
      <c r="D684" s="135" t="s">
        <v>182</v>
      </c>
      <c r="E684" s="136" t="s">
        <v>1786</v>
      </c>
      <c r="F684" s="137" t="s">
        <v>1787</v>
      </c>
      <c r="G684" s="138" t="s">
        <v>734</v>
      </c>
      <c r="H684" s="139">
        <v>64.102999999999994</v>
      </c>
      <c r="I684" s="140"/>
      <c r="J684" s="141">
        <f>ROUND(I684*H684,2)</f>
        <v>0</v>
      </c>
      <c r="K684" s="137" t="s">
        <v>1</v>
      </c>
      <c r="L684" s="142"/>
      <c r="M684" s="143" t="s">
        <v>1</v>
      </c>
      <c r="N684" s="144" t="s">
        <v>41</v>
      </c>
      <c r="P684" s="145">
        <f>O684*H684</f>
        <v>0</v>
      </c>
      <c r="Q684" s="145">
        <v>1.2700000000000001E-3</v>
      </c>
      <c r="R684" s="145">
        <f>Q684*H684</f>
        <v>8.141081E-2</v>
      </c>
      <c r="S684" s="145">
        <v>0</v>
      </c>
      <c r="T684" s="146">
        <f>S684*H684</f>
        <v>0</v>
      </c>
      <c r="AR684" s="147" t="s">
        <v>187</v>
      </c>
      <c r="AT684" s="147" t="s">
        <v>182</v>
      </c>
      <c r="AU684" s="147" t="s">
        <v>85</v>
      </c>
      <c r="AY684" s="17" t="s">
        <v>181</v>
      </c>
      <c r="BE684" s="148">
        <f>IF(N684="základní",J684,0)</f>
        <v>0</v>
      </c>
      <c r="BF684" s="148">
        <f>IF(N684="snížená",J684,0)</f>
        <v>0</v>
      </c>
      <c r="BG684" s="148">
        <f>IF(N684="zákl. přenesená",J684,0)</f>
        <v>0</v>
      </c>
      <c r="BH684" s="148">
        <f>IF(N684="sníž. přenesená",J684,0)</f>
        <v>0</v>
      </c>
      <c r="BI684" s="148">
        <f>IF(N684="nulová",J684,0)</f>
        <v>0</v>
      </c>
      <c r="BJ684" s="17" t="s">
        <v>83</v>
      </c>
      <c r="BK684" s="148">
        <f>ROUND(I684*H684,2)</f>
        <v>0</v>
      </c>
      <c r="BL684" s="17" t="s">
        <v>188</v>
      </c>
      <c r="BM684" s="147" t="s">
        <v>1794</v>
      </c>
    </row>
    <row r="685" spans="2:65" s="1" customFormat="1" ht="11.25">
      <c r="B685" s="32"/>
      <c r="D685" s="149" t="s">
        <v>190</v>
      </c>
      <c r="F685" s="150" t="s">
        <v>1787</v>
      </c>
      <c r="I685" s="151"/>
      <c r="L685" s="32"/>
      <c r="M685" s="152"/>
      <c r="T685" s="56"/>
      <c r="AT685" s="17" t="s">
        <v>190</v>
      </c>
      <c r="AU685" s="17" t="s">
        <v>85</v>
      </c>
    </row>
    <row r="686" spans="2:65" s="12" customFormat="1" ht="11.25">
      <c r="B686" s="168"/>
      <c r="D686" s="149" t="s">
        <v>1207</v>
      </c>
      <c r="E686" s="169" t="s">
        <v>1</v>
      </c>
      <c r="F686" s="170" t="s">
        <v>1789</v>
      </c>
      <c r="H686" s="171">
        <v>64.102999999999994</v>
      </c>
      <c r="I686" s="172"/>
      <c r="L686" s="168"/>
      <c r="M686" s="173"/>
      <c r="T686" s="174"/>
      <c r="AT686" s="169" t="s">
        <v>1207</v>
      </c>
      <c r="AU686" s="169" t="s">
        <v>85</v>
      </c>
      <c r="AV686" s="12" t="s">
        <v>85</v>
      </c>
      <c r="AW686" s="12" t="s">
        <v>33</v>
      </c>
      <c r="AX686" s="12" t="s">
        <v>83</v>
      </c>
      <c r="AY686" s="169" t="s">
        <v>181</v>
      </c>
    </row>
    <row r="687" spans="2:65" s="1" customFormat="1" ht="24.2" customHeight="1">
      <c r="B687" s="134"/>
      <c r="C687" s="153" t="s">
        <v>1019</v>
      </c>
      <c r="D687" s="153" t="s">
        <v>191</v>
      </c>
      <c r="E687" s="154" t="s">
        <v>1795</v>
      </c>
      <c r="F687" s="155" t="s">
        <v>1796</v>
      </c>
      <c r="G687" s="156" t="s">
        <v>734</v>
      </c>
      <c r="H687" s="157">
        <v>20</v>
      </c>
      <c r="I687" s="158"/>
      <c r="J687" s="159">
        <f>ROUND(I687*H687,2)</f>
        <v>0</v>
      </c>
      <c r="K687" s="155" t="s">
        <v>1</v>
      </c>
      <c r="L687" s="32"/>
      <c r="M687" s="160" t="s">
        <v>1</v>
      </c>
      <c r="N687" s="161" t="s">
        <v>41</v>
      </c>
      <c r="P687" s="145">
        <f>O687*H687</f>
        <v>0</v>
      </c>
      <c r="Q687" s="145">
        <v>7.6999999999999996E-4</v>
      </c>
      <c r="R687" s="145">
        <f>Q687*H687</f>
        <v>1.5399999999999999E-2</v>
      </c>
      <c r="S687" s="145">
        <v>0</v>
      </c>
      <c r="T687" s="146">
        <f>S687*H687</f>
        <v>0</v>
      </c>
      <c r="AR687" s="147" t="s">
        <v>188</v>
      </c>
      <c r="AT687" s="147" t="s">
        <v>191</v>
      </c>
      <c r="AU687" s="147" t="s">
        <v>85</v>
      </c>
      <c r="AY687" s="17" t="s">
        <v>181</v>
      </c>
      <c r="BE687" s="148">
        <f>IF(N687="základní",J687,0)</f>
        <v>0</v>
      </c>
      <c r="BF687" s="148">
        <f>IF(N687="snížená",J687,0)</f>
        <v>0</v>
      </c>
      <c r="BG687" s="148">
        <f>IF(N687="zákl. přenesená",J687,0)</f>
        <v>0</v>
      </c>
      <c r="BH687" s="148">
        <f>IF(N687="sníž. přenesená",J687,0)</f>
        <v>0</v>
      </c>
      <c r="BI687" s="148">
        <f>IF(N687="nulová",J687,0)</f>
        <v>0</v>
      </c>
      <c r="BJ687" s="17" t="s">
        <v>83</v>
      </c>
      <c r="BK687" s="148">
        <f>ROUND(I687*H687,2)</f>
        <v>0</v>
      </c>
      <c r="BL687" s="17" t="s">
        <v>188</v>
      </c>
      <c r="BM687" s="147" t="s">
        <v>1797</v>
      </c>
    </row>
    <row r="688" spans="2:65" s="1" customFormat="1" ht="19.5">
      <c r="B688" s="32"/>
      <c r="D688" s="149" t="s">
        <v>190</v>
      </c>
      <c r="F688" s="150" t="s">
        <v>1796</v>
      </c>
      <c r="I688" s="151"/>
      <c r="L688" s="32"/>
      <c r="M688" s="152"/>
      <c r="T688" s="56"/>
      <c r="AT688" s="17" t="s">
        <v>190</v>
      </c>
      <c r="AU688" s="17" t="s">
        <v>85</v>
      </c>
    </row>
    <row r="689" spans="2:65" s="12" customFormat="1" ht="11.25">
      <c r="B689" s="168"/>
      <c r="D689" s="149" t="s">
        <v>1207</v>
      </c>
      <c r="E689" s="169" t="s">
        <v>1</v>
      </c>
      <c r="F689" s="170" t="s">
        <v>1798</v>
      </c>
      <c r="H689" s="171">
        <v>20</v>
      </c>
      <c r="I689" s="172"/>
      <c r="L689" s="168"/>
      <c r="M689" s="173"/>
      <c r="T689" s="174"/>
      <c r="AT689" s="169" t="s">
        <v>1207</v>
      </c>
      <c r="AU689" s="169" t="s">
        <v>85</v>
      </c>
      <c r="AV689" s="12" t="s">
        <v>85</v>
      </c>
      <c r="AW689" s="12" t="s">
        <v>33</v>
      </c>
      <c r="AX689" s="12" t="s">
        <v>83</v>
      </c>
      <c r="AY689" s="169" t="s">
        <v>181</v>
      </c>
    </row>
    <row r="690" spans="2:65" s="1" customFormat="1" ht="21.75" customHeight="1">
      <c r="B690" s="134"/>
      <c r="C690" s="135" t="s">
        <v>1799</v>
      </c>
      <c r="D690" s="135" t="s">
        <v>182</v>
      </c>
      <c r="E690" s="136" t="s">
        <v>1786</v>
      </c>
      <c r="F690" s="137" t="s">
        <v>1787</v>
      </c>
      <c r="G690" s="138" t="s">
        <v>734</v>
      </c>
      <c r="H690" s="139">
        <v>12.21</v>
      </c>
      <c r="I690" s="140"/>
      <c r="J690" s="141">
        <f>ROUND(I690*H690,2)</f>
        <v>0</v>
      </c>
      <c r="K690" s="137" t="s">
        <v>1</v>
      </c>
      <c r="L690" s="142"/>
      <c r="M690" s="143" t="s">
        <v>1</v>
      </c>
      <c r="N690" s="144" t="s">
        <v>41</v>
      </c>
      <c r="P690" s="145">
        <f>O690*H690</f>
        <v>0</v>
      </c>
      <c r="Q690" s="145">
        <v>1.2700000000000001E-3</v>
      </c>
      <c r="R690" s="145">
        <f>Q690*H690</f>
        <v>1.5506700000000002E-2</v>
      </c>
      <c r="S690" s="145">
        <v>0</v>
      </c>
      <c r="T690" s="146">
        <f>S690*H690</f>
        <v>0</v>
      </c>
      <c r="AR690" s="147" t="s">
        <v>187</v>
      </c>
      <c r="AT690" s="147" t="s">
        <v>182</v>
      </c>
      <c r="AU690" s="147" t="s">
        <v>85</v>
      </c>
      <c r="AY690" s="17" t="s">
        <v>181</v>
      </c>
      <c r="BE690" s="148">
        <f>IF(N690="základní",J690,0)</f>
        <v>0</v>
      </c>
      <c r="BF690" s="148">
        <f>IF(N690="snížená",J690,0)</f>
        <v>0</v>
      </c>
      <c r="BG690" s="148">
        <f>IF(N690="zákl. přenesená",J690,0)</f>
        <v>0</v>
      </c>
      <c r="BH690" s="148">
        <f>IF(N690="sníž. přenesená",J690,0)</f>
        <v>0</v>
      </c>
      <c r="BI690" s="148">
        <f>IF(N690="nulová",J690,0)</f>
        <v>0</v>
      </c>
      <c r="BJ690" s="17" t="s">
        <v>83</v>
      </c>
      <c r="BK690" s="148">
        <f>ROUND(I690*H690,2)</f>
        <v>0</v>
      </c>
      <c r="BL690" s="17" t="s">
        <v>188</v>
      </c>
      <c r="BM690" s="147" t="s">
        <v>1800</v>
      </c>
    </row>
    <row r="691" spans="2:65" s="1" customFormat="1" ht="11.25">
      <c r="B691" s="32"/>
      <c r="D691" s="149" t="s">
        <v>190</v>
      </c>
      <c r="F691" s="150" t="s">
        <v>1787</v>
      </c>
      <c r="I691" s="151"/>
      <c r="L691" s="32"/>
      <c r="M691" s="152"/>
      <c r="T691" s="56"/>
      <c r="AT691" s="17" t="s">
        <v>190</v>
      </c>
      <c r="AU691" s="17" t="s">
        <v>85</v>
      </c>
    </row>
    <row r="692" spans="2:65" s="12" customFormat="1" ht="11.25">
      <c r="B692" s="168"/>
      <c r="D692" s="149" t="s">
        <v>1207</v>
      </c>
      <c r="E692" s="169" t="s">
        <v>1</v>
      </c>
      <c r="F692" s="170" t="s">
        <v>1801</v>
      </c>
      <c r="H692" s="171">
        <v>12.21</v>
      </c>
      <c r="I692" s="172"/>
      <c r="L692" s="168"/>
      <c r="M692" s="173"/>
      <c r="T692" s="174"/>
      <c r="AT692" s="169" t="s">
        <v>1207</v>
      </c>
      <c r="AU692" s="169" t="s">
        <v>85</v>
      </c>
      <c r="AV692" s="12" t="s">
        <v>85</v>
      </c>
      <c r="AW692" s="12" t="s">
        <v>33</v>
      </c>
      <c r="AX692" s="12" t="s">
        <v>83</v>
      </c>
      <c r="AY692" s="169" t="s">
        <v>181</v>
      </c>
    </row>
    <row r="693" spans="2:65" s="1" customFormat="1" ht="24.2" customHeight="1">
      <c r="B693" s="134"/>
      <c r="C693" s="153" t="s">
        <v>1023</v>
      </c>
      <c r="D693" s="153" t="s">
        <v>191</v>
      </c>
      <c r="E693" s="154" t="s">
        <v>1802</v>
      </c>
      <c r="F693" s="155" t="s">
        <v>1803</v>
      </c>
      <c r="G693" s="156" t="s">
        <v>734</v>
      </c>
      <c r="H693" s="157">
        <v>10</v>
      </c>
      <c r="I693" s="158"/>
      <c r="J693" s="159">
        <f>ROUND(I693*H693,2)</f>
        <v>0</v>
      </c>
      <c r="K693" s="155" t="s">
        <v>1</v>
      </c>
      <c r="L693" s="32"/>
      <c r="M693" s="160" t="s">
        <v>1</v>
      </c>
      <c r="N693" s="161" t="s">
        <v>41</v>
      </c>
      <c r="P693" s="145">
        <f>O693*H693</f>
        <v>0</v>
      </c>
      <c r="Q693" s="145">
        <v>1.8000000000000001E-4</v>
      </c>
      <c r="R693" s="145">
        <f>Q693*H693</f>
        <v>1.8000000000000002E-3</v>
      </c>
      <c r="S693" s="145">
        <v>0</v>
      </c>
      <c r="T693" s="146">
        <f>S693*H693</f>
        <v>0</v>
      </c>
      <c r="AR693" s="147" t="s">
        <v>188</v>
      </c>
      <c r="AT693" s="147" t="s">
        <v>191</v>
      </c>
      <c r="AU693" s="147" t="s">
        <v>85</v>
      </c>
      <c r="AY693" s="17" t="s">
        <v>181</v>
      </c>
      <c r="BE693" s="148">
        <f>IF(N693="základní",J693,0)</f>
        <v>0</v>
      </c>
      <c r="BF693" s="148">
        <f>IF(N693="snížená",J693,0)</f>
        <v>0</v>
      </c>
      <c r="BG693" s="148">
        <f>IF(N693="zákl. přenesená",J693,0)</f>
        <v>0</v>
      </c>
      <c r="BH693" s="148">
        <f>IF(N693="sníž. přenesená",J693,0)</f>
        <v>0</v>
      </c>
      <c r="BI693" s="148">
        <f>IF(N693="nulová",J693,0)</f>
        <v>0</v>
      </c>
      <c r="BJ693" s="17" t="s">
        <v>83</v>
      </c>
      <c r="BK693" s="148">
        <f>ROUND(I693*H693,2)</f>
        <v>0</v>
      </c>
      <c r="BL693" s="17" t="s">
        <v>188</v>
      </c>
      <c r="BM693" s="147" t="s">
        <v>1804</v>
      </c>
    </row>
    <row r="694" spans="2:65" s="1" customFormat="1" ht="19.5">
      <c r="B694" s="32"/>
      <c r="D694" s="149" t="s">
        <v>190</v>
      </c>
      <c r="F694" s="150" t="s">
        <v>1803</v>
      </c>
      <c r="I694" s="151"/>
      <c r="L694" s="32"/>
      <c r="M694" s="152"/>
      <c r="T694" s="56"/>
      <c r="AT694" s="17" t="s">
        <v>190</v>
      </c>
      <c r="AU694" s="17" t="s">
        <v>85</v>
      </c>
    </row>
    <row r="695" spans="2:65" s="1" customFormat="1" ht="21.75" customHeight="1">
      <c r="B695" s="134"/>
      <c r="C695" s="135" t="s">
        <v>1805</v>
      </c>
      <c r="D695" s="135" t="s">
        <v>182</v>
      </c>
      <c r="E695" s="136" t="s">
        <v>1786</v>
      </c>
      <c r="F695" s="137" t="s">
        <v>1787</v>
      </c>
      <c r="G695" s="138" t="s">
        <v>734</v>
      </c>
      <c r="H695" s="139">
        <v>12.21</v>
      </c>
      <c r="I695" s="140"/>
      <c r="J695" s="141">
        <f>ROUND(I695*H695,2)</f>
        <v>0</v>
      </c>
      <c r="K695" s="137" t="s">
        <v>1</v>
      </c>
      <c r="L695" s="142"/>
      <c r="M695" s="143" t="s">
        <v>1</v>
      </c>
      <c r="N695" s="144" t="s">
        <v>41</v>
      </c>
      <c r="P695" s="145">
        <f>O695*H695</f>
        <v>0</v>
      </c>
      <c r="Q695" s="145">
        <v>1.2700000000000001E-3</v>
      </c>
      <c r="R695" s="145">
        <f>Q695*H695</f>
        <v>1.5506700000000002E-2</v>
      </c>
      <c r="S695" s="145">
        <v>0</v>
      </c>
      <c r="T695" s="146">
        <f>S695*H695</f>
        <v>0</v>
      </c>
      <c r="AR695" s="147" t="s">
        <v>187</v>
      </c>
      <c r="AT695" s="147" t="s">
        <v>182</v>
      </c>
      <c r="AU695" s="147" t="s">
        <v>85</v>
      </c>
      <c r="AY695" s="17" t="s">
        <v>181</v>
      </c>
      <c r="BE695" s="148">
        <f>IF(N695="základní",J695,0)</f>
        <v>0</v>
      </c>
      <c r="BF695" s="148">
        <f>IF(N695="snížená",J695,0)</f>
        <v>0</v>
      </c>
      <c r="BG695" s="148">
        <f>IF(N695="zákl. přenesená",J695,0)</f>
        <v>0</v>
      </c>
      <c r="BH695" s="148">
        <f>IF(N695="sníž. přenesená",J695,0)</f>
        <v>0</v>
      </c>
      <c r="BI695" s="148">
        <f>IF(N695="nulová",J695,0)</f>
        <v>0</v>
      </c>
      <c r="BJ695" s="17" t="s">
        <v>83</v>
      </c>
      <c r="BK695" s="148">
        <f>ROUND(I695*H695,2)</f>
        <v>0</v>
      </c>
      <c r="BL695" s="17" t="s">
        <v>188</v>
      </c>
      <c r="BM695" s="147" t="s">
        <v>1806</v>
      </c>
    </row>
    <row r="696" spans="2:65" s="1" customFormat="1" ht="11.25">
      <c r="B696" s="32"/>
      <c r="D696" s="149" t="s">
        <v>190</v>
      </c>
      <c r="F696" s="150" t="s">
        <v>1787</v>
      </c>
      <c r="I696" s="151"/>
      <c r="L696" s="32"/>
      <c r="M696" s="152"/>
      <c r="T696" s="56"/>
      <c r="AT696" s="17" t="s">
        <v>190</v>
      </c>
      <c r="AU696" s="17" t="s">
        <v>85</v>
      </c>
    </row>
    <row r="697" spans="2:65" s="12" customFormat="1" ht="11.25">
      <c r="B697" s="168"/>
      <c r="D697" s="149" t="s">
        <v>1207</v>
      </c>
      <c r="E697" s="169" t="s">
        <v>1</v>
      </c>
      <c r="F697" s="170" t="s">
        <v>1801</v>
      </c>
      <c r="H697" s="171">
        <v>12.21</v>
      </c>
      <c r="I697" s="172"/>
      <c r="L697" s="168"/>
      <c r="M697" s="173"/>
      <c r="T697" s="174"/>
      <c r="AT697" s="169" t="s">
        <v>1207</v>
      </c>
      <c r="AU697" s="169" t="s">
        <v>85</v>
      </c>
      <c r="AV697" s="12" t="s">
        <v>85</v>
      </c>
      <c r="AW697" s="12" t="s">
        <v>33</v>
      </c>
      <c r="AX697" s="12" t="s">
        <v>83</v>
      </c>
      <c r="AY697" s="169" t="s">
        <v>181</v>
      </c>
    </row>
    <row r="698" spans="2:65" s="1" customFormat="1" ht="37.9" customHeight="1">
      <c r="B698" s="134"/>
      <c r="C698" s="153" t="s">
        <v>1026</v>
      </c>
      <c r="D698" s="153" t="s">
        <v>191</v>
      </c>
      <c r="E698" s="154" t="s">
        <v>1807</v>
      </c>
      <c r="F698" s="155" t="s">
        <v>1808</v>
      </c>
      <c r="G698" s="156" t="s">
        <v>868</v>
      </c>
      <c r="H698" s="157">
        <v>0.34699999999999998</v>
      </c>
      <c r="I698" s="158"/>
      <c r="J698" s="159">
        <f>ROUND(I698*H698,2)</f>
        <v>0</v>
      </c>
      <c r="K698" s="155" t="s">
        <v>1</v>
      </c>
      <c r="L698" s="32"/>
      <c r="M698" s="160" t="s">
        <v>1</v>
      </c>
      <c r="N698" s="161" t="s">
        <v>41</v>
      </c>
      <c r="P698" s="145">
        <f>O698*H698</f>
        <v>0</v>
      </c>
      <c r="Q698" s="145">
        <v>0</v>
      </c>
      <c r="R698" s="145">
        <f>Q698*H698</f>
        <v>0</v>
      </c>
      <c r="S698" s="145">
        <v>0</v>
      </c>
      <c r="T698" s="146">
        <f>S698*H698</f>
        <v>0</v>
      </c>
      <c r="AR698" s="147" t="s">
        <v>188</v>
      </c>
      <c r="AT698" s="147" t="s">
        <v>191</v>
      </c>
      <c r="AU698" s="147" t="s">
        <v>85</v>
      </c>
      <c r="AY698" s="17" t="s">
        <v>181</v>
      </c>
      <c r="BE698" s="148">
        <f>IF(N698="základní",J698,0)</f>
        <v>0</v>
      </c>
      <c r="BF698" s="148">
        <f>IF(N698="snížená",J698,0)</f>
        <v>0</v>
      </c>
      <c r="BG698" s="148">
        <f>IF(N698="zákl. přenesená",J698,0)</f>
        <v>0</v>
      </c>
      <c r="BH698" s="148">
        <f>IF(N698="sníž. přenesená",J698,0)</f>
        <v>0</v>
      </c>
      <c r="BI698" s="148">
        <f>IF(N698="nulová",J698,0)</f>
        <v>0</v>
      </c>
      <c r="BJ698" s="17" t="s">
        <v>83</v>
      </c>
      <c r="BK698" s="148">
        <f>ROUND(I698*H698,2)</f>
        <v>0</v>
      </c>
      <c r="BL698" s="17" t="s">
        <v>188</v>
      </c>
      <c r="BM698" s="147" t="s">
        <v>1809</v>
      </c>
    </row>
    <row r="699" spans="2:65" s="1" customFormat="1" ht="19.5">
      <c r="B699" s="32"/>
      <c r="D699" s="149" t="s">
        <v>190</v>
      </c>
      <c r="F699" s="150" t="s">
        <v>1808</v>
      </c>
      <c r="I699" s="151"/>
      <c r="L699" s="32"/>
      <c r="M699" s="152"/>
      <c r="T699" s="56"/>
      <c r="AT699" s="17" t="s">
        <v>190</v>
      </c>
      <c r="AU699" s="17" t="s">
        <v>85</v>
      </c>
    </row>
    <row r="700" spans="2:65" s="11" customFormat="1" ht="22.9" customHeight="1">
      <c r="B700" s="124"/>
      <c r="D700" s="125" t="s">
        <v>75</v>
      </c>
      <c r="E700" s="162" t="s">
        <v>850</v>
      </c>
      <c r="F700" s="162" t="s">
        <v>851</v>
      </c>
      <c r="I700" s="127"/>
      <c r="J700" s="163">
        <f>BK700</f>
        <v>0</v>
      </c>
      <c r="L700" s="124"/>
      <c r="M700" s="129"/>
      <c r="P700" s="130">
        <f>SUM(P701:P751)</f>
        <v>0</v>
      </c>
      <c r="R700" s="130">
        <f>SUM(R701:R751)</f>
        <v>4.4556819999999995</v>
      </c>
      <c r="T700" s="131">
        <f>SUM(T701:T751)</f>
        <v>0</v>
      </c>
      <c r="AR700" s="125" t="s">
        <v>85</v>
      </c>
      <c r="AT700" s="132" t="s">
        <v>75</v>
      </c>
      <c r="AU700" s="132" t="s">
        <v>83</v>
      </c>
      <c r="AY700" s="125" t="s">
        <v>181</v>
      </c>
      <c r="BK700" s="133">
        <f>SUM(BK701:BK751)</f>
        <v>0</v>
      </c>
    </row>
    <row r="701" spans="2:65" s="1" customFormat="1" ht="24.2" customHeight="1">
      <c r="B701" s="134"/>
      <c r="C701" s="153" t="s">
        <v>1810</v>
      </c>
      <c r="D701" s="153" t="s">
        <v>191</v>
      </c>
      <c r="E701" s="154" t="s">
        <v>1811</v>
      </c>
      <c r="F701" s="155" t="s">
        <v>1812</v>
      </c>
      <c r="G701" s="156" t="s">
        <v>1211</v>
      </c>
      <c r="H701" s="157">
        <v>15</v>
      </c>
      <c r="I701" s="158"/>
      <c r="J701" s="159">
        <f>ROUND(I701*H701,2)</f>
        <v>0</v>
      </c>
      <c r="K701" s="155" t="s">
        <v>1</v>
      </c>
      <c r="L701" s="32"/>
      <c r="M701" s="160" t="s">
        <v>1</v>
      </c>
      <c r="N701" s="161" t="s">
        <v>41</v>
      </c>
      <c r="P701" s="145">
        <f>O701*H701</f>
        <v>0</v>
      </c>
      <c r="Q701" s="145">
        <v>3.5000000000000003E-2</v>
      </c>
      <c r="R701" s="145">
        <f>Q701*H701</f>
        <v>0.52500000000000002</v>
      </c>
      <c r="S701" s="145">
        <v>0</v>
      </c>
      <c r="T701" s="146">
        <f>S701*H701</f>
        <v>0</v>
      </c>
      <c r="AR701" s="147" t="s">
        <v>188</v>
      </c>
      <c r="AT701" s="147" t="s">
        <v>191</v>
      </c>
      <c r="AU701" s="147" t="s">
        <v>85</v>
      </c>
      <c r="AY701" s="17" t="s">
        <v>181</v>
      </c>
      <c r="BE701" s="148">
        <f>IF(N701="základní",J701,0)</f>
        <v>0</v>
      </c>
      <c r="BF701" s="148">
        <f>IF(N701="snížená",J701,0)</f>
        <v>0</v>
      </c>
      <c r="BG701" s="148">
        <f>IF(N701="zákl. přenesená",J701,0)</f>
        <v>0</v>
      </c>
      <c r="BH701" s="148">
        <f>IF(N701="sníž. přenesená",J701,0)</f>
        <v>0</v>
      </c>
      <c r="BI701" s="148">
        <f>IF(N701="nulová",J701,0)</f>
        <v>0</v>
      </c>
      <c r="BJ701" s="17" t="s">
        <v>83</v>
      </c>
      <c r="BK701" s="148">
        <f>ROUND(I701*H701,2)</f>
        <v>0</v>
      </c>
      <c r="BL701" s="17" t="s">
        <v>188</v>
      </c>
      <c r="BM701" s="147" t="s">
        <v>1813</v>
      </c>
    </row>
    <row r="702" spans="2:65" s="1" customFormat="1" ht="19.5">
      <c r="B702" s="32"/>
      <c r="D702" s="149" t="s">
        <v>190</v>
      </c>
      <c r="F702" s="150" t="s">
        <v>1812</v>
      </c>
      <c r="I702" s="151"/>
      <c r="L702" s="32"/>
      <c r="M702" s="152"/>
      <c r="T702" s="56"/>
      <c r="AT702" s="17" t="s">
        <v>190</v>
      </c>
      <c r="AU702" s="17" t="s">
        <v>85</v>
      </c>
    </row>
    <row r="703" spans="2:65" s="12" customFormat="1" ht="11.25">
      <c r="B703" s="168"/>
      <c r="D703" s="149" t="s">
        <v>1207</v>
      </c>
      <c r="E703" s="169" t="s">
        <v>1</v>
      </c>
      <c r="F703" s="170" t="s">
        <v>1814</v>
      </c>
      <c r="H703" s="171">
        <v>15</v>
      </c>
      <c r="I703" s="172"/>
      <c r="L703" s="168"/>
      <c r="M703" s="173"/>
      <c r="T703" s="174"/>
      <c r="AT703" s="169" t="s">
        <v>1207</v>
      </c>
      <c r="AU703" s="169" t="s">
        <v>85</v>
      </c>
      <c r="AV703" s="12" t="s">
        <v>85</v>
      </c>
      <c r="AW703" s="12" t="s">
        <v>33</v>
      </c>
      <c r="AX703" s="12" t="s">
        <v>83</v>
      </c>
      <c r="AY703" s="169" t="s">
        <v>181</v>
      </c>
    </row>
    <row r="704" spans="2:65" s="1" customFormat="1" ht="24.2" customHeight="1">
      <c r="B704" s="134"/>
      <c r="C704" s="153" t="s">
        <v>1030</v>
      </c>
      <c r="D704" s="153" t="s">
        <v>191</v>
      </c>
      <c r="E704" s="154" t="s">
        <v>1815</v>
      </c>
      <c r="F704" s="155" t="s">
        <v>1816</v>
      </c>
      <c r="G704" s="156" t="s">
        <v>734</v>
      </c>
      <c r="H704" s="157">
        <v>112</v>
      </c>
      <c r="I704" s="158"/>
      <c r="J704" s="159">
        <f>ROUND(I704*H704,2)</f>
        <v>0</v>
      </c>
      <c r="K704" s="155" t="s">
        <v>1</v>
      </c>
      <c r="L704" s="32"/>
      <c r="M704" s="160" t="s">
        <v>1</v>
      </c>
      <c r="N704" s="161" t="s">
        <v>41</v>
      </c>
      <c r="P704" s="145">
        <f>O704*H704</f>
        <v>0</v>
      </c>
      <c r="Q704" s="145">
        <v>0</v>
      </c>
      <c r="R704" s="145">
        <f>Q704*H704</f>
        <v>0</v>
      </c>
      <c r="S704" s="145">
        <v>0</v>
      </c>
      <c r="T704" s="146">
        <f>S704*H704</f>
        <v>0</v>
      </c>
      <c r="AR704" s="147" t="s">
        <v>188</v>
      </c>
      <c r="AT704" s="147" t="s">
        <v>191</v>
      </c>
      <c r="AU704" s="147" t="s">
        <v>85</v>
      </c>
      <c r="AY704" s="17" t="s">
        <v>181</v>
      </c>
      <c r="BE704" s="148">
        <f>IF(N704="základní",J704,0)</f>
        <v>0</v>
      </c>
      <c r="BF704" s="148">
        <f>IF(N704="snížená",J704,0)</f>
        <v>0</v>
      </c>
      <c r="BG704" s="148">
        <f>IF(N704="zákl. přenesená",J704,0)</f>
        <v>0</v>
      </c>
      <c r="BH704" s="148">
        <f>IF(N704="sníž. přenesená",J704,0)</f>
        <v>0</v>
      </c>
      <c r="BI704" s="148">
        <f>IF(N704="nulová",J704,0)</f>
        <v>0</v>
      </c>
      <c r="BJ704" s="17" t="s">
        <v>83</v>
      </c>
      <c r="BK704" s="148">
        <f>ROUND(I704*H704,2)</f>
        <v>0</v>
      </c>
      <c r="BL704" s="17" t="s">
        <v>188</v>
      </c>
      <c r="BM704" s="147" t="s">
        <v>1817</v>
      </c>
    </row>
    <row r="705" spans="2:65" s="1" customFormat="1" ht="19.5">
      <c r="B705" s="32"/>
      <c r="D705" s="149" t="s">
        <v>190</v>
      </c>
      <c r="F705" s="150" t="s">
        <v>1816</v>
      </c>
      <c r="I705" s="151"/>
      <c r="L705" s="32"/>
      <c r="M705" s="152"/>
      <c r="T705" s="56"/>
      <c r="AT705" s="17" t="s">
        <v>190</v>
      </c>
      <c r="AU705" s="17" t="s">
        <v>85</v>
      </c>
    </row>
    <row r="706" spans="2:65" s="12" customFormat="1" ht="11.25">
      <c r="B706" s="168"/>
      <c r="D706" s="149" t="s">
        <v>1207</v>
      </c>
      <c r="E706" s="169" t="s">
        <v>1</v>
      </c>
      <c r="F706" s="170" t="s">
        <v>1818</v>
      </c>
      <c r="H706" s="171">
        <v>55</v>
      </c>
      <c r="I706" s="172"/>
      <c r="L706" s="168"/>
      <c r="M706" s="173"/>
      <c r="T706" s="174"/>
      <c r="AT706" s="169" t="s">
        <v>1207</v>
      </c>
      <c r="AU706" s="169" t="s">
        <v>85</v>
      </c>
      <c r="AV706" s="12" t="s">
        <v>85</v>
      </c>
      <c r="AW706" s="12" t="s">
        <v>33</v>
      </c>
      <c r="AX706" s="12" t="s">
        <v>76</v>
      </c>
      <c r="AY706" s="169" t="s">
        <v>181</v>
      </c>
    </row>
    <row r="707" spans="2:65" s="12" customFormat="1" ht="11.25">
      <c r="B707" s="168"/>
      <c r="D707" s="149" t="s">
        <v>1207</v>
      </c>
      <c r="E707" s="169" t="s">
        <v>1</v>
      </c>
      <c r="F707" s="170" t="s">
        <v>1819</v>
      </c>
      <c r="H707" s="171">
        <v>26</v>
      </c>
      <c r="I707" s="172"/>
      <c r="L707" s="168"/>
      <c r="M707" s="173"/>
      <c r="T707" s="174"/>
      <c r="AT707" s="169" t="s">
        <v>1207</v>
      </c>
      <c r="AU707" s="169" t="s">
        <v>85</v>
      </c>
      <c r="AV707" s="12" t="s">
        <v>85</v>
      </c>
      <c r="AW707" s="12" t="s">
        <v>33</v>
      </c>
      <c r="AX707" s="12" t="s">
        <v>76</v>
      </c>
      <c r="AY707" s="169" t="s">
        <v>181</v>
      </c>
    </row>
    <row r="708" spans="2:65" s="12" customFormat="1" ht="11.25">
      <c r="B708" s="168"/>
      <c r="D708" s="149" t="s">
        <v>1207</v>
      </c>
      <c r="E708" s="169" t="s">
        <v>1</v>
      </c>
      <c r="F708" s="170" t="s">
        <v>1820</v>
      </c>
      <c r="H708" s="171">
        <v>31</v>
      </c>
      <c r="I708" s="172"/>
      <c r="L708" s="168"/>
      <c r="M708" s="173"/>
      <c r="T708" s="174"/>
      <c r="AT708" s="169" t="s">
        <v>1207</v>
      </c>
      <c r="AU708" s="169" t="s">
        <v>85</v>
      </c>
      <c r="AV708" s="12" t="s">
        <v>85</v>
      </c>
      <c r="AW708" s="12" t="s">
        <v>33</v>
      </c>
      <c r="AX708" s="12" t="s">
        <v>76</v>
      </c>
      <c r="AY708" s="169" t="s">
        <v>181</v>
      </c>
    </row>
    <row r="709" spans="2:65" s="14" customFormat="1" ht="11.25">
      <c r="B709" s="181"/>
      <c r="D709" s="149" t="s">
        <v>1207</v>
      </c>
      <c r="E709" s="182" t="s">
        <v>1</v>
      </c>
      <c r="F709" s="183" t="s">
        <v>1221</v>
      </c>
      <c r="H709" s="184">
        <v>112</v>
      </c>
      <c r="I709" s="185"/>
      <c r="L709" s="181"/>
      <c r="M709" s="186"/>
      <c r="T709" s="187"/>
      <c r="AT709" s="182" t="s">
        <v>1207</v>
      </c>
      <c r="AU709" s="182" t="s">
        <v>85</v>
      </c>
      <c r="AV709" s="14" t="s">
        <v>200</v>
      </c>
      <c r="AW709" s="14" t="s">
        <v>33</v>
      </c>
      <c r="AX709" s="14" t="s">
        <v>83</v>
      </c>
      <c r="AY709" s="182" t="s">
        <v>181</v>
      </c>
    </row>
    <row r="710" spans="2:65" s="1" customFormat="1" ht="24.2" customHeight="1">
      <c r="B710" s="134"/>
      <c r="C710" s="135" t="s">
        <v>1821</v>
      </c>
      <c r="D710" s="135" t="s">
        <v>182</v>
      </c>
      <c r="E710" s="136" t="s">
        <v>1822</v>
      </c>
      <c r="F710" s="137" t="s">
        <v>1823</v>
      </c>
      <c r="G710" s="138" t="s">
        <v>734</v>
      </c>
      <c r="H710" s="139">
        <v>57.75</v>
      </c>
      <c r="I710" s="140"/>
      <c r="J710" s="141">
        <f>ROUND(I710*H710,2)</f>
        <v>0</v>
      </c>
      <c r="K710" s="137" t="s">
        <v>1</v>
      </c>
      <c r="L710" s="142"/>
      <c r="M710" s="143" t="s">
        <v>1</v>
      </c>
      <c r="N710" s="144" t="s">
        <v>41</v>
      </c>
      <c r="P710" s="145">
        <f>O710*H710</f>
        <v>0</v>
      </c>
      <c r="Q710" s="145">
        <v>1.4E-3</v>
      </c>
      <c r="R710" s="145">
        <f>Q710*H710</f>
        <v>8.0850000000000005E-2</v>
      </c>
      <c r="S710" s="145">
        <v>0</v>
      </c>
      <c r="T710" s="146">
        <f>S710*H710</f>
        <v>0</v>
      </c>
      <c r="AR710" s="147" t="s">
        <v>187</v>
      </c>
      <c r="AT710" s="147" t="s">
        <v>182</v>
      </c>
      <c r="AU710" s="147" t="s">
        <v>85</v>
      </c>
      <c r="AY710" s="17" t="s">
        <v>181</v>
      </c>
      <c r="BE710" s="148">
        <f>IF(N710="základní",J710,0)</f>
        <v>0</v>
      </c>
      <c r="BF710" s="148">
        <f>IF(N710="snížená",J710,0)</f>
        <v>0</v>
      </c>
      <c r="BG710" s="148">
        <f>IF(N710="zákl. přenesená",J710,0)</f>
        <v>0</v>
      </c>
      <c r="BH710" s="148">
        <f>IF(N710="sníž. přenesená",J710,0)</f>
        <v>0</v>
      </c>
      <c r="BI710" s="148">
        <f>IF(N710="nulová",J710,0)</f>
        <v>0</v>
      </c>
      <c r="BJ710" s="17" t="s">
        <v>83</v>
      </c>
      <c r="BK710" s="148">
        <f>ROUND(I710*H710,2)</f>
        <v>0</v>
      </c>
      <c r="BL710" s="17" t="s">
        <v>188</v>
      </c>
      <c r="BM710" s="147" t="s">
        <v>1824</v>
      </c>
    </row>
    <row r="711" spans="2:65" s="1" customFormat="1" ht="11.25">
      <c r="B711" s="32"/>
      <c r="D711" s="149" t="s">
        <v>190</v>
      </c>
      <c r="F711" s="150" t="s">
        <v>1823</v>
      </c>
      <c r="I711" s="151"/>
      <c r="L711" s="32"/>
      <c r="M711" s="152"/>
      <c r="T711" s="56"/>
      <c r="AT711" s="17" t="s">
        <v>190</v>
      </c>
      <c r="AU711" s="17" t="s">
        <v>85</v>
      </c>
    </row>
    <row r="712" spans="2:65" s="12" customFormat="1" ht="11.25">
      <c r="B712" s="168"/>
      <c r="D712" s="149" t="s">
        <v>1207</v>
      </c>
      <c r="E712" s="169" t="s">
        <v>1</v>
      </c>
      <c r="F712" s="170" t="s">
        <v>1825</v>
      </c>
      <c r="H712" s="171">
        <v>57.75</v>
      </c>
      <c r="I712" s="172"/>
      <c r="L712" s="168"/>
      <c r="M712" s="173"/>
      <c r="T712" s="174"/>
      <c r="AT712" s="169" t="s">
        <v>1207</v>
      </c>
      <c r="AU712" s="169" t="s">
        <v>85</v>
      </c>
      <c r="AV712" s="12" t="s">
        <v>85</v>
      </c>
      <c r="AW712" s="12" t="s">
        <v>33</v>
      </c>
      <c r="AX712" s="12" t="s">
        <v>83</v>
      </c>
      <c r="AY712" s="169" t="s">
        <v>181</v>
      </c>
    </row>
    <row r="713" spans="2:65" s="1" customFormat="1" ht="24.2" customHeight="1">
      <c r="B713" s="134"/>
      <c r="C713" s="135" t="s">
        <v>1033</v>
      </c>
      <c r="D713" s="135" t="s">
        <v>182</v>
      </c>
      <c r="E713" s="136" t="s">
        <v>1826</v>
      </c>
      <c r="F713" s="137" t="s">
        <v>1827</v>
      </c>
      <c r="G713" s="138" t="s">
        <v>734</v>
      </c>
      <c r="H713" s="139">
        <v>57</v>
      </c>
      <c r="I713" s="140"/>
      <c r="J713" s="141">
        <f>ROUND(I713*H713,2)</f>
        <v>0</v>
      </c>
      <c r="K713" s="137" t="s">
        <v>1</v>
      </c>
      <c r="L713" s="142"/>
      <c r="M713" s="143" t="s">
        <v>1</v>
      </c>
      <c r="N713" s="144" t="s">
        <v>41</v>
      </c>
      <c r="P713" s="145">
        <f>O713*H713</f>
        <v>0</v>
      </c>
      <c r="Q713" s="145">
        <v>1.1999999999999999E-3</v>
      </c>
      <c r="R713" s="145">
        <f>Q713*H713</f>
        <v>6.8399999999999989E-2</v>
      </c>
      <c r="S713" s="145">
        <v>0</v>
      </c>
      <c r="T713" s="146">
        <f>S713*H713</f>
        <v>0</v>
      </c>
      <c r="AR713" s="147" t="s">
        <v>187</v>
      </c>
      <c r="AT713" s="147" t="s">
        <v>182</v>
      </c>
      <c r="AU713" s="147" t="s">
        <v>85</v>
      </c>
      <c r="AY713" s="17" t="s">
        <v>181</v>
      </c>
      <c r="BE713" s="148">
        <f>IF(N713="základní",J713,0)</f>
        <v>0</v>
      </c>
      <c r="BF713" s="148">
        <f>IF(N713="snížená",J713,0)</f>
        <v>0</v>
      </c>
      <c r="BG713" s="148">
        <f>IF(N713="zákl. přenesená",J713,0)</f>
        <v>0</v>
      </c>
      <c r="BH713" s="148">
        <f>IF(N713="sníž. přenesená",J713,0)</f>
        <v>0</v>
      </c>
      <c r="BI713" s="148">
        <f>IF(N713="nulová",J713,0)</f>
        <v>0</v>
      </c>
      <c r="BJ713" s="17" t="s">
        <v>83</v>
      </c>
      <c r="BK713" s="148">
        <f>ROUND(I713*H713,2)</f>
        <v>0</v>
      </c>
      <c r="BL713" s="17" t="s">
        <v>188</v>
      </c>
      <c r="BM713" s="147" t="s">
        <v>1828</v>
      </c>
    </row>
    <row r="714" spans="2:65" s="1" customFormat="1" ht="11.25">
      <c r="B714" s="32"/>
      <c r="D714" s="149" t="s">
        <v>190</v>
      </c>
      <c r="F714" s="150" t="s">
        <v>1827</v>
      </c>
      <c r="I714" s="151"/>
      <c r="L714" s="32"/>
      <c r="M714" s="152"/>
      <c r="T714" s="56"/>
      <c r="AT714" s="17" t="s">
        <v>190</v>
      </c>
      <c r="AU714" s="17" t="s">
        <v>85</v>
      </c>
    </row>
    <row r="715" spans="2:65" s="12" customFormat="1" ht="11.25">
      <c r="B715" s="168"/>
      <c r="D715" s="149" t="s">
        <v>1207</v>
      </c>
      <c r="E715" s="169" t="s">
        <v>1</v>
      </c>
      <c r="F715" s="170" t="s">
        <v>1829</v>
      </c>
      <c r="H715" s="171">
        <v>57</v>
      </c>
      <c r="I715" s="172"/>
      <c r="L715" s="168"/>
      <c r="M715" s="173"/>
      <c r="T715" s="174"/>
      <c r="AT715" s="169" t="s">
        <v>1207</v>
      </c>
      <c r="AU715" s="169" t="s">
        <v>85</v>
      </c>
      <c r="AV715" s="12" t="s">
        <v>85</v>
      </c>
      <c r="AW715" s="12" t="s">
        <v>33</v>
      </c>
      <c r="AX715" s="12" t="s">
        <v>83</v>
      </c>
      <c r="AY715" s="169" t="s">
        <v>181</v>
      </c>
    </row>
    <row r="716" spans="2:65" s="1" customFormat="1" ht="24.2" customHeight="1">
      <c r="B716" s="134"/>
      <c r="C716" s="153" t="s">
        <v>1830</v>
      </c>
      <c r="D716" s="153" t="s">
        <v>191</v>
      </c>
      <c r="E716" s="154" t="s">
        <v>1815</v>
      </c>
      <c r="F716" s="155" t="s">
        <v>1816</v>
      </c>
      <c r="G716" s="156" t="s">
        <v>734</v>
      </c>
      <c r="H716" s="157">
        <v>55</v>
      </c>
      <c r="I716" s="158"/>
      <c r="J716" s="159">
        <f>ROUND(I716*H716,2)</f>
        <v>0</v>
      </c>
      <c r="K716" s="155" t="s">
        <v>1</v>
      </c>
      <c r="L716" s="32"/>
      <c r="M716" s="160" t="s">
        <v>1</v>
      </c>
      <c r="N716" s="161" t="s">
        <v>41</v>
      </c>
      <c r="P716" s="145">
        <f>O716*H716</f>
        <v>0</v>
      </c>
      <c r="Q716" s="145">
        <v>0</v>
      </c>
      <c r="R716" s="145">
        <f>Q716*H716</f>
        <v>0</v>
      </c>
      <c r="S716" s="145">
        <v>0</v>
      </c>
      <c r="T716" s="146">
        <f>S716*H716</f>
        <v>0</v>
      </c>
      <c r="AR716" s="147" t="s">
        <v>188</v>
      </c>
      <c r="AT716" s="147" t="s">
        <v>191</v>
      </c>
      <c r="AU716" s="147" t="s">
        <v>85</v>
      </c>
      <c r="AY716" s="17" t="s">
        <v>181</v>
      </c>
      <c r="BE716" s="148">
        <f>IF(N716="základní",J716,0)</f>
        <v>0</v>
      </c>
      <c r="BF716" s="148">
        <f>IF(N716="snížená",J716,0)</f>
        <v>0</v>
      </c>
      <c r="BG716" s="148">
        <f>IF(N716="zákl. přenesená",J716,0)</f>
        <v>0</v>
      </c>
      <c r="BH716" s="148">
        <f>IF(N716="sníž. přenesená",J716,0)</f>
        <v>0</v>
      </c>
      <c r="BI716" s="148">
        <f>IF(N716="nulová",J716,0)</f>
        <v>0</v>
      </c>
      <c r="BJ716" s="17" t="s">
        <v>83</v>
      </c>
      <c r="BK716" s="148">
        <f>ROUND(I716*H716,2)</f>
        <v>0</v>
      </c>
      <c r="BL716" s="17" t="s">
        <v>188</v>
      </c>
      <c r="BM716" s="147" t="s">
        <v>1831</v>
      </c>
    </row>
    <row r="717" spans="2:65" s="1" customFormat="1" ht="19.5">
      <c r="B717" s="32"/>
      <c r="D717" s="149" t="s">
        <v>190</v>
      </c>
      <c r="F717" s="150" t="s">
        <v>1816</v>
      </c>
      <c r="I717" s="151"/>
      <c r="L717" s="32"/>
      <c r="M717" s="152"/>
      <c r="T717" s="56"/>
      <c r="AT717" s="17" t="s">
        <v>190</v>
      </c>
      <c r="AU717" s="17" t="s">
        <v>85</v>
      </c>
    </row>
    <row r="718" spans="2:65" s="12" customFormat="1" ht="11.25">
      <c r="B718" s="168"/>
      <c r="D718" s="149" t="s">
        <v>1207</v>
      </c>
      <c r="E718" s="169" t="s">
        <v>1</v>
      </c>
      <c r="F718" s="170" t="s">
        <v>1832</v>
      </c>
      <c r="H718" s="171">
        <v>55</v>
      </c>
      <c r="I718" s="172"/>
      <c r="L718" s="168"/>
      <c r="M718" s="173"/>
      <c r="T718" s="174"/>
      <c r="AT718" s="169" t="s">
        <v>1207</v>
      </c>
      <c r="AU718" s="169" t="s">
        <v>85</v>
      </c>
      <c r="AV718" s="12" t="s">
        <v>85</v>
      </c>
      <c r="AW718" s="12" t="s">
        <v>33</v>
      </c>
      <c r="AX718" s="12" t="s">
        <v>83</v>
      </c>
      <c r="AY718" s="169" t="s">
        <v>181</v>
      </c>
    </row>
    <row r="719" spans="2:65" s="1" customFormat="1" ht="24.2" customHeight="1">
      <c r="B719" s="134"/>
      <c r="C719" s="135" t="s">
        <v>1037</v>
      </c>
      <c r="D719" s="135" t="s">
        <v>182</v>
      </c>
      <c r="E719" s="136" t="s">
        <v>1833</v>
      </c>
      <c r="F719" s="137" t="s">
        <v>1834</v>
      </c>
      <c r="G719" s="138" t="s">
        <v>734</v>
      </c>
      <c r="H719" s="139">
        <v>57.75</v>
      </c>
      <c r="I719" s="140"/>
      <c r="J719" s="141">
        <f>ROUND(I719*H719,2)</f>
        <v>0</v>
      </c>
      <c r="K719" s="137" t="s">
        <v>1</v>
      </c>
      <c r="L719" s="142"/>
      <c r="M719" s="143" t="s">
        <v>1</v>
      </c>
      <c r="N719" s="144" t="s">
        <v>41</v>
      </c>
      <c r="P719" s="145">
        <f>O719*H719</f>
        <v>0</v>
      </c>
      <c r="Q719" s="145">
        <v>2.5000000000000001E-3</v>
      </c>
      <c r="R719" s="145">
        <f>Q719*H719</f>
        <v>0.144375</v>
      </c>
      <c r="S719" s="145">
        <v>0</v>
      </c>
      <c r="T719" s="146">
        <f>S719*H719</f>
        <v>0</v>
      </c>
      <c r="AR719" s="147" t="s">
        <v>187</v>
      </c>
      <c r="AT719" s="147" t="s">
        <v>182</v>
      </c>
      <c r="AU719" s="147" t="s">
        <v>85</v>
      </c>
      <c r="AY719" s="17" t="s">
        <v>181</v>
      </c>
      <c r="BE719" s="148">
        <f>IF(N719="základní",J719,0)</f>
        <v>0</v>
      </c>
      <c r="BF719" s="148">
        <f>IF(N719="snížená",J719,0)</f>
        <v>0</v>
      </c>
      <c r="BG719" s="148">
        <f>IF(N719="zákl. přenesená",J719,0)</f>
        <v>0</v>
      </c>
      <c r="BH719" s="148">
        <f>IF(N719="sníž. přenesená",J719,0)</f>
        <v>0</v>
      </c>
      <c r="BI719" s="148">
        <f>IF(N719="nulová",J719,0)</f>
        <v>0</v>
      </c>
      <c r="BJ719" s="17" t="s">
        <v>83</v>
      </c>
      <c r="BK719" s="148">
        <f>ROUND(I719*H719,2)</f>
        <v>0</v>
      </c>
      <c r="BL719" s="17" t="s">
        <v>188</v>
      </c>
      <c r="BM719" s="147" t="s">
        <v>1835</v>
      </c>
    </row>
    <row r="720" spans="2:65" s="1" customFormat="1" ht="19.5">
      <c r="B720" s="32"/>
      <c r="D720" s="149" t="s">
        <v>190</v>
      </c>
      <c r="F720" s="150" t="s">
        <v>1834</v>
      </c>
      <c r="I720" s="151"/>
      <c r="L720" s="32"/>
      <c r="M720" s="152"/>
      <c r="T720" s="56"/>
      <c r="AT720" s="17" t="s">
        <v>190</v>
      </c>
      <c r="AU720" s="17" t="s">
        <v>85</v>
      </c>
    </row>
    <row r="721" spans="2:65" s="12" customFormat="1" ht="11.25">
      <c r="B721" s="168"/>
      <c r="D721" s="149" t="s">
        <v>1207</v>
      </c>
      <c r="E721" s="169" t="s">
        <v>1</v>
      </c>
      <c r="F721" s="170" t="s">
        <v>1825</v>
      </c>
      <c r="H721" s="171">
        <v>57.75</v>
      </c>
      <c r="I721" s="172"/>
      <c r="L721" s="168"/>
      <c r="M721" s="173"/>
      <c r="T721" s="174"/>
      <c r="AT721" s="169" t="s">
        <v>1207</v>
      </c>
      <c r="AU721" s="169" t="s">
        <v>85</v>
      </c>
      <c r="AV721" s="12" t="s">
        <v>85</v>
      </c>
      <c r="AW721" s="12" t="s">
        <v>33</v>
      </c>
      <c r="AX721" s="12" t="s">
        <v>83</v>
      </c>
      <c r="AY721" s="169" t="s">
        <v>181</v>
      </c>
    </row>
    <row r="722" spans="2:65" s="1" customFormat="1" ht="33" customHeight="1">
      <c r="B722" s="134"/>
      <c r="C722" s="153" t="s">
        <v>1836</v>
      </c>
      <c r="D722" s="153" t="s">
        <v>191</v>
      </c>
      <c r="E722" s="154" t="s">
        <v>1837</v>
      </c>
      <c r="F722" s="155" t="s">
        <v>1838</v>
      </c>
      <c r="G722" s="156" t="s">
        <v>734</v>
      </c>
      <c r="H722" s="157">
        <v>17</v>
      </c>
      <c r="I722" s="158"/>
      <c r="J722" s="159">
        <f>ROUND(I722*H722,2)</f>
        <v>0</v>
      </c>
      <c r="K722" s="155" t="s">
        <v>1</v>
      </c>
      <c r="L722" s="32"/>
      <c r="M722" s="160" t="s">
        <v>1</v>
      </c>
      <c r="N722" s="161" t="s">
        <v>41</v>
      </c>
      <c r="P722" s="145">
        <f>O722*H722</f>
        <v>0</v>
      </c>
      <c r="Q722" s="145">
        <v>5.0000000000000002E-5</v>
      </c>
      <c r="R722" s="145">
        <f>Q722*H722</f>
        <v>8.5000000000000006E-4</v>
      </c>
      <c r="S722" s="145">
        <v>0</v>
      </c>
      <c r="T722" s="146">
        <f>S722*H722</f>
        <v>0</v>
      </c>
      <c r="AR722" s="147" t="s">
        <v>188</v>
      </c>
      <c r="AT722" s="147" t="s">
        <v>191</v>
      </c>
      <c r="AU722" s="147" t="s">
        <v>85</v>
      </c>
      <c r="AY722" s="17" t="s">
        <v>181</v>
      </c>
      <c r="BE722" s="148">
        <f>IF(N722="základní",J722,0)</f>
        <v>0</v>
      </c>
      <c r="BF722" s="148">
        <f>IF(N722="snížená",J722,0)</f>
        <v>0</v>
      </c>
      <c r="BG722" s="148">
        <f>IF(N722="zákl. přenesená",J722,0)</f>
        <v>0</v>
      </c>
      <c r="BH722" s="148">
        <f>IF(N722="sníž. přenesená",J722,0)</f>
        <v>0</v>
      </c>
      <c r="BI722" s="148">
        <f>IF(N722="nulová",J722,0)</f>
        <v>0</v>
      </c>
      <c r="BJ722" s="17" t="s">
        <v>83</v>
      </c>
      <c r="BK722" s="148">
        <f>ROUND(I722*H722,2)</f>
        <v>0</v>
      </c>
      <c r="BL722" s="17" t="s">
        <v>188</v>
      </c>
      <c r="BM722" s="147" t="s">
        <v>1839</v>
      </c>
    </row>
    <row r="723" spans="2:65" s="1" customFormat="1" ht="19.5">
      <c r="B723" s="32"/>
      <c r="D723" s="149" t="s">
        <v>190</v>
      </c>
      <c r="F723" s="150" t="s">
        <v>1838</v>
      </c>
      <c r="I723" s="151"/>
      <c r="L723" s="32"/>
      <c r="M723" s="152"/>
      <c r="T723" s="56"/>
      <c r="AT723" s="17" t="s">
        <v>190</v>
      </c>
      <c r="AU723" s="17" t="s">
        <v>85</v>
      </c>
    </row>
    <row r="724" spans="2:65" s="12" customFormat="1" ht="11.25">
      <c r="B724" s="168"/>
      <c r="D724" s="149" t="s">
        <v>1207</v>
      </c>
      <c r="E724" s="169" t="s">
        <v>1</v>
      </c>
      <c r="F724" s="170" t="s">
        <v>1840</v>
      </c>
      <c r="H724" s="171">
        <v>17</v>
      </c>
      <c r="I724" s="172"/>
      <c r="L724" s="168"/>
      <c r="M724" s="173"/>
      <c r="T724" s="174"/>
      <c r="AT724" s="169" t="s">
        <v>1207</v>
      </c>
      <c r="AU724" s="169" t="s">
        <v>85</v>
      </c>
      <c r="AV724" s="12" t="s">
        <v>85</v>
      </c>
      <c r="AW724" s="12" t="s">
        <v>33</v>
      </c>
      <c r="AX724" s="12" t="s">
        <v>83</v>
      </c>
      <c r="AY724" s="169" t="s">
        <v>181</v>
      </c>
    </row>
    <row r="725" spans="2:65" s="1" customFormat="1" ht="24.2" customHeight="1">
      <c r="B725" s="134"/>
      <c r="C725" s="135" t="s">
        <v>1040</v>
      </c>
      <c r="D725" s="135" t="s">
        <v>182</v>
      </c>
      <c r="E725" s="136" t="s">
        <v>1841</v>
      </c>
      <c r="F725" s="137" t="s">
        <v>1842</v>
      </c>
      <c r="G725" s="138" t="s">
        <v>734</v>
      </c>
      <c r="H725" s="139">
        <v>18.36</v>
      </c>
      <c r="I725" s="140"/>
      <c r="J725" s="141">
        <f>ROUND(I725*H725,2)</f>
        <v>0</v>
      </c>
      <c r="K725" s="137" t="s">
        <v>1</v>
      </c>
      <c r="L725" s="142"/>
      <c r="M725" s="143" t="s">
        <v>1</v>
      </c>
      <c r="N725" s="144" t="s">
        <v>41</v>
      </c>
      <c r="P725" s="145">
        <f>O725*H725</f>
        <v>0</v>
      </c>
      <c r="Q725" s="145">
        <v>2.0999999999999999E-3</v>
      </c>
      <c r="R725" s="145">
        <f>Q725*H725</f>
        <v>3.8555999999999993E-2</v>
      </c>
      <c r="S725" s="145">
        <v>0</v>
      </c>
      <c r="T725" s="146">
        <f>S725*H725</f>
        <v>0</v>
      </c>
      <c r="AR725" s="147" t="s">
        <v>187</v>
      </c>
      <c r="AT725" s="147" t="s">
        <v>182</v>
      </c>
      <c r="AU725" s="147" t="s">
        <v>85</v>
      </c>
      <c r="AY725" s="17" t="s">
        <v>181</v>
      </c>
      <c r="BE725" s="148">
        <f>IF(N725="základní",J725,0)</f>
        <v>0</v>
      </c>
      <c r="BF725" s="148">
        <f>IF(N725="snížená",J725,0)</f>
        <v>0</v>
      </c>
      <c r="BG725" s="148">
        <f>IF(N725="zákl. přenesená",J725,0)</f>
        <v>0</v>
      </c>
      <c r="BH725" s="148">
        <f>IF(N725="sníž. přenesená",J725,0)</f>
        <v>0</v>
      </c>
      <c r="BI725" s="148">
        <f>IF(N725="nulová",J725,0)</f>
        <v>0</v>
      </c>
      <c r="BJ725" s="17" t="s">
        <v>83</v>
      </c>
      <c r="BK725" s="148">
        <f>ROUND(I725*H725,2)</f>
        <v>0</v>
      </c>
      <c r="BL725" s="17" t="s">
        <v>188</v>
      </c>
      <c r="BM725" s="147" t="s">
        <v>1843</v>
      </c>
    </row>
    <row r="726" spans="2:65" s="1" customFormat="1" ht="19.5">
      <c r="B726" s="32"/>
      <c r="D726" s="149" t="s">
        <v>190</v>
      </c>
      <c r="F726" s="150" t="s">
        <v>1842</v>
      </c>
      <c r="I726" s="151"/>
      <c r="L726" s="32"/>
      <c r="M726" s="152"/>
      <c r="T726" s="56"/>
      <c r="AT726" s="17" t="s">
        <v>190</v>
      </c>
      <c r="AU726" s="17" t="s">
        <v>85</v>
      </c>
    </row>
    <row r="727" spans="2:65" s="12" customFormat="1" ht="11.25">
      <c r="B727" s="168"/>
      <c r="D727" s="149" t="s">
        <v>1207</v>
      </c>
      <c r="E727" s="169" t="s">
        <v>1</v>
      </c>
      <c r="F727" s="170" t="s">
        <v>1844</v>
      </c>
      <c r="H727" s="171">
        <v>18.36</v>
      </c>
      <c r="I727" s="172"/>
      <c r="L727" s="168"/>
      <c r="M727" s="173"/>
      <c r="T727" s="174"/>
      <c r="AT727" s="169" t="s">
        <v>1207</v>
      </c>
      <c r="AU727" s="169" t="s">
        <v>85</v>
      </c>
      <c r="AV727" s="12" t="s">
        <v>85</v>
      </c>
      <c r="AW727" s="12" t="s">
        <v>33</v>
      </c>
      <c r="AX727" s="12" t="s">
        <v>83</v>
      </c>
      <c r="AY727" s="169" t="s">
        <v>181</v>
      </c>
    </row>
    <row r="728" spans="2:65" s="1" customFormat="1" ht="44.25" customHeight="1">
      <c r="B728" s="134"/>
      <c r="C728" s="153" t="s">
        <v>1845</v>
      </c>
      <c r="D728" s="153" t="s">
        <v>191</v>
      </c>
      <c r="E728" s="154" t="s">
        <v>1846</v>
      </c>
      <c r="F728" s="155" t="s">
        <v>1847</v>
      </c>
      <c r="G728" s="156" t="s">
        <v>734</v>
      </c>
      <c r="H728" s="157">
        <v>10.871</v>
      </c>
      <c r="I728" s="158"/>
      <c r="J728" s="159">
        <f>ROUND(I728*H728,2)</f>
        <v>0</v>
      </c>
      <c r="K728" s="155" t="s">
        <v>1</v>
      </c>
      <c r="L728" s="32"/>
      <c r="M728" s="160" t="s">
        <v>1</v>
      </c>
      <c r="N728" s="161" t="s">
        <v>41</v>
      </c>
      <c r="P728" s="145">
        <f>O728*H728</f>
        <v>0</v>
      </c>
      <c r="Q728" s="145">
        <v>2.4000000000000001E-4</v>
      </c>
      <c r="R728" s="145">
        <f>Q728*H728</f>
        <v>2.60904E-3</v>
      </c>
      <c r="S728" s="145">
        <v>0</v>
      </c>
      <c r="T728" s="146">
        <f>S728*H728</f>
        <v>0</v>
      </c>
      <c r="AR728" s="147" t="s">
        <v>188</v>
      </c>
      <c r="AT728" s="147" t="s">
        <v>191</v>
      </c>
      <c r="AU728" s="147" t="s">
        <v>85</v>
      </c>
      <c r="AY728" s="17" t="s">
        <v>181</v>
      </c>
      <c r="BE728" s="148">
        <f>IF(N728="základní",J728,0)</f>
        <v>0</v>
      </c>
      <c r="BF728" s="148">
        <f>IF(N728="snížená",J728,0)</f>
        <v>0</v>
      </c>
      <c r="BG728" s="148">
        <f>IF(N728="zákl. přenesená",J728,0)</f>
        <v>0</v>
      </c>
      <c r="BH728" s="148">
        <f>IF(N728="sníž. přenesená",J728,0)</f>
        <v>0</v>
      </c>
      <c r="BI728" s="148">
        <f>IF(N728="nulová",J728,0)</f>
        <v>0</v>
      </c>
      <c r="BJ728" s="17" t="s">
        <v>83</v>
      </c>
      <c r="BK728" s="148">
        <f>ROUND(I728*H728,2)</f>
        <v>0</v>
      </c>
      <c r="BL728" s="17" t="s">
        <v>188</v>
      </c>
      <c r="BM728" s="147" t="s">
        <v>1848</v>
      </c>
    </row>
    <row r="729" spans="2:65" s="1" customFormat="1" ht="29.25">
      <c r="B729" s="32"/>
      <c r="D729" s="149" t="s">
        <v>190</v>
      </c>
      <c r="F729" s="150" t="s">
        <v>1847</v>
      </c>
      <c r="I729" s="151"/>
      <c r="L729" s="32"/>
      <c r="M729" s="152"/>
      <c r="T729" s="56"/>
      <c r="AT729" s="17" t="s">
        <v>190</v>
      </c>
      <c r="AU729" s="17" t="s">
        <v>85</v>
      </c>
    </row>
    <row r="730" spans="2:65" s="12" customFormat="1" ht="11.25">
      <c r="B730" s="168"/>
      <c r="D730" s="149" t="s">
        <v>1207</v>
      </c>
      <c r="E730" s="169" t="s">
        <v>1</v>
      </c>
      <c r="F730" s="170" t="s">
        <v>1468</v>
      </c>
      <c r="H730" s="171">
        <v>7.8</v>
      </c>
      <c r="I730" s="172"/>
      <c r="L730" s="168"/>
      <c r="M730" s="173"/>
      <c r="T730" s="174"/>
      <c r="AT730" s="169" t="s">
        <v>1207</v>
      </c>
      <c r="AU730" s="169" t="s">
        <v>85</v>
      </c>
      <c r="AV730" s="12" t="s">
        <v>85</v>
      </c>
      <c r="AW730" s="12" t="s">
        <v>33</v>
      </c>
      <c r="AX730" s="12" t="s">
        <v>76</v>
      </c>
      <c r="AY730" s="169" t="s">
        <v>181</v>
      </c>
    </row>
    <row r="731" spans="2:65" s="12" customFormat="1" ht="11.25">
      <c r="B731" s="168"/>
      <c r="D731" s="149" t="s">
        <v>1207</v>
      </c>
      <c r="E731" s="169" t="s">
        <v>1</v>
      </c>
      <c r="F731" s="170" t="s">
        <v>1849</v>
      </c>
      <c r="H731" s="171">
        <v>3.0710000000000002</v>
      </c>
      <c r="I731" s="172"/>
      <c r="L731" s="168"/>
      <c r="M731" s="173"/>
      <c r="T731" s="174"/>
      <c r="AT731" s="169" t="s">
        <v>1207</v>
      </c>
      <c r="AU731" s="169" t="s">
        <v>85</v>
      </c>
      <c r="AV731" s="12" t="s">
        <v>85</v>
      </c>
      <c r="AW731" s="12" t="s">
        <v>33</v>
      </c>
      <c r="AX731" s="12" t="s">
        <v>76</v>
      </c>
      <c r="AY731" s="169" t="s">
        <v>181</v>
      </c>
    </row>
    <row r="732" spans="2:65" s="14" customFormat="1" ht="11.25">
      <c r="B732" s="181"/>
      <c r="D732" s="149" t="s">
        <v>1207</v>
      </c>
      <c r="E732" s="182" t="s">
        <v>1</v>
      </c>
      <c r="F732" s="183" t="s">
        <v>1221</v>
      </c>
      <c r="H732" s="184">
        <v>10.871</v>
      </c>
      <c r="I732" s="185"/>
      <c r="L732" s="181"/>
      <c r="M732" s="186"/>
      <c r="T732" s="187"/>
      <c r="AT732" s="182" t="s">
        <v>1207</v>
      </c>
      <c r="AU732" s="182" t="s">
        <v>85</v>
      </c>
      <c r="AV732" s="14" t="s">
        <v>200</v>
      </c>
      <c r="AW732" s="14" t="s">
        <v>33</v>
      </c>
      <c r="AX732" s="14" t="s">
        <v>83</v>
      </c>
      <c r="AY732" s="182" t="s">
        <v>181</v>
      </c>
    </row>
    <row r="733" spans="2:65" s="1" customFormat="1" ht="24.2" customHeight="1">
      <c r="B733" s="134"/>
      <c r="C733" s="135" t="s">
        <v>1044</v>
      </c>
      <c r="D733" s="135" t="s">
        <v>182</v>
      </c>
      <c r="E733" s="136" t="s">
        <v>1850</v>
      </c>
      <c r="F733" s="137" t="s">
        <v>1851</v>
      </c>
      <c r="G733" s="138" t="s">
        <v>734</v>
      </c>
      <c r="H733" s="139">
        <v>11.414999999999999</v>
      </c>
      <c r="I733" s="140"/>
      <c r="J733" s="141">
        <f>ROUND(I733*H733,2)</f>
        <v>0</v>
      </c>
      <c r="K733" s="137" t="s">
        <v>1</v>
      </c>
      <c r="L733" s="142"/>
      <c r="M733" s="143" t="s">
        <v>1</v>
      </c>
      <c r="N733" s="144" t="s">
        <v>41</v>
      </c>
      <c r="P733" s="145">
        <f>O733*H733</f>
        <v>0</v>
      </c>
      <c r="Q733" s="145">
        <v>1E-3</v>
      </c>
      <c r="R733" s="145">
        <f>Q733*H733</f>
        <v>1.1415E-2</v>
      </c>
      <c r="S733" s="145">
        <v>0</v>
      </c>
      <c r="T733" s="146">
        <f>S733*H733</f>
        <v>0</v>
      </c>
      <c r="AR733" s="147" t="s">
        <v>187</v>
      </c>
      <c r="AT733" s="147" t="s">
        <v>182</v>
      </c>
      <c r="AU733" s="147" t="s">
        <v>85</v>
      </c>
      <c r="AY733" s="17" t="s">
        <v>181</v>
      </c>
      <c r="BE733" s="148">
        <f>IF(N733="základní",J733,0)</f>
        <v>0</v>
      </c>
      <c r="BF733" s="148">
        <f>IF(N733="snížená",J733,0)</f>
        <v>0</v>
      </c>
      <c r="BG733" s="148">
        <f>IF(N733="zákl. přenesená",J733,0)</f>
        <v>0</v>
      </c>
      <c r="BH733" s="148">
        <f>IF(N733="sníž. přenesená",J733,0)</f>
        <v>0</v>
      </c>
      <c r="BI733" s="148">
        <f>IF(N733="nulová",J733,0)</f>
        <v>0</v>
      </c>
      <c r="BJ733" s="17" t="s">
        <v>83</v>
      </c>
      <c r="BK733" s="148">
        <f>ROUND(I733*H733,2)</f>
        <v>0</v>
      </c>
      <c r="BL733" s="17" t="s">
        <v>188</v>
      </c>
      <c r="BM733" s="147" t="s">
        <v>1852</v>
      </c>
    </row>
    <row r="734" spans="2:65" s="1" customFormat="1" ht="19.5">
      <c r="B734" s="32"/>
      <c r="D734" s="149" t="s">
        <v>190</v>
      </c>
      <c r="F734" s="150" t="s">
        <v>1851</v>
      </c>
      <c r="I734" s="151"/>
      <c r="L734" s="32"/>
      <c r="M734" s="152"/>
      <c r="T734" s="56"/>
      <c r="AT734" s="17" t="s">
        <v>190</v>
      </c>
      <c r="AU734" s="17" t="s">
        <v>85</v>
      </c>
    </row>
    <row r="735" spans="2:65" s="12" customFormat="1" ht="11.25">
      <c r="B735" s="168"/>
      <c r="D735" s="149" t="s">
        <v>1207</v>
      </c>
      <c r="E735" s="169" t="s">
        <v>1</v>
      </c>
      <c r="F735" s="170" t="s">
        <v>1853</v>
      </c>
      <c r="H735" s="171">
        <v>11.414999999999999</v>
      </c>
      <c r="I735" s="172"/>
      <c r="L735" s="168"/>
      <c r="M735" s="173"/>
      <c r="T735" s="174"/>
      <c r="AT735" s="169" t="s">
        <v>1207</v>
      </c>
      <c r="AU735" s="169" t="s">
        <v>85</v>
      </c>
      <c r="AV735" s="12" t="s">
        <v>85</v>
      </c>
      <c r="AW735" s="12" t="s">
        <v>33</v>
      </c>
      <c r="AX735" s="12" t="s">
        <v>83</v>
      </c>
      <c r="AY735" s="169" t="s">
        <v>181</v>
      </c>
    </row>
    <row r="736" spans="2:65" s="1" customFormat="1" ht="37.9" customHeight="1">
      <c r="B736" s="134"/>
      <c r="C736" s="153" t="s">
        <v>1854</v>
      </c>
      <c r="D736" s="153" t="s">
        <v>191</v>
      </c>
      <c r="E736" s="154" t="s">
        <v>1855</v>
      </c>
      <c r="F736" s="155" t="s">
        <v>1856</v>
      </c>
      <c r="G736" s="156" t="s">
        <v>734</v>
      </c>
      <c r="H736" s="157">
        <v>300</v>
      </c>
      <c r="I736" s="158"/>
      <c r="J736" s="159">
        <f>ROUND(I736*H736,2)</f>
        <v>0</v>
      </c>
      <c r="K736" s="155" t="s">
        <v>1</v>
      </c>
      <c r="L736" s="32"/>
      <c r="M736" s="160" t="s">
        <v>1</v>
      </c>
      <c r="N736" s="161" t="s">
        <v>41</v>
      </c>
      <c r="P736" s="145">
        <f>O736*H736</f>
        <v>0</v>
      </c>
      <c r="Q736" s="145">
        <v>5.6800000000000002E-3</v>
      </c>
      <c r="R736" s="145">
        <f>Q736*H736</f>
        <v>1.704</v>
      </c>
      <c r="S736" s="145">
        <v>0</v>
      </c>
      <c r="T736" s="146">
        <f>S736*H736</f>
        <v>0</v>
      </c>
      <c r="AR736" s="147" t="s">
        <v>188</v>
      </c>
      <c r="AT736" s="147" t="s">
        <v>191</v>
      </c>
      <c r="AU736" s="147" t="s">
        <v>85</v>
      </c>
      <c r="AY736" s="17" t="s">
        <v>181</v>
      </c>
      <c r="BE736" s="148">
        <f>IF(N736="základní",J736,0)</f>
        <v>0</v>
      </c>
      <c r="BF736" s="148">
        <f>IF(N736="snížená",J736,0)</f>
        <v>0</v>
      </c>
      <c r="BG736" s="148">
        <f>IF(N736="zákl. přenesená",J736,0)</f>
        <v>0</v>
      </c>
      <c r="BH736" s="148">
        <f>IF(N736="sníž. přenesená",J736,0)</f>
        <v>0</v>
      </c>
      <c r="BI736" s="148">
        <f>IF(N736="nulová",J736,0)</f>
        <v>0</v>
      </c>
      <c r="BJ736" s="17" t="s">
        <v>83</v>
      </c>
      <c r="BK736" s="148">
        <f>ROUND(I736*H736,2)</f>
        <v>0</v>
      </c>
      <c r="BL736" s="17" t="s">
        <v>188</v>
      </c>
      <c r="BM736" s="147" t="s">
        <v>1857</v>
      </c>
    </row>
    <row r="737" spans="2:65" s="1" customFormat="1" ht="19.5">
      <c r="B737" s="32"/>
      <c r="D737" s="149" t="s">
        <v>190</v>
      </c>
      <c r="F737" s="150" t="s">
        <v>1856</v>
      </c>
      <c r="I737" s="151"/>
      <c r="L737" s="32"/>
      <c r="M737" s="152"/>
      <c r="T737" s="56"/>
      <c r="AT737" s="17" t="s">
        <v>190</v>
      </c>
      <c r="AU737" s="17" t="s">
        <v>85</v>
      </c>
    </row>
    <row r="738" spans="2:65" s="1" customFormat="1" ht="24.2" customHeight="1">
      <c r="B738" s="134"/>
      <c r="C738" s="135" t="s">
        <v>1047</v>
      </c>
      <c r="D738" s="135" t="s">
        <v>182</v>
      </c>
      <c r="E738" s="136" t="s">
        <v>1858</v>
      </c>
      <c r="F738" s="137" t="s">
        <v>1859</v>
      </c>
      <c r="G738" s="138" t="s">
        <v>734</v>
      </c>
      <c r="H738" s="139">
        <v>600</v>
      </c>
      <c r="I738" s="140"/>
      <c r="J738" s="141">
        <f>ROUND(I738*H738,2)</f>
        <v>0</v>
      </c>
      <c r="K738" s="137" t="s">
        <v>1</v>
      </c>
      <c r="L738" s="142"/>
      <c r="M738" s="143" t="s">
        <v>1</v>
      </c>
      <c r="N738" s="144" t="s">
        <v>41</v>
      </c>
      <c r="P738" s="145">
        <f>O738*H738</f>
        <v>0</v>
      </c>
      <c r="Q738" s="145">
        <v>3.0000000000000001E-3</v>
      </c>
      <c r="R738" s="145">
        <f>Q738*H738</f>
        <v>1.8</v>
      </c>
      <c r="S738" s="145">
        <v>0</v>
      </c>
      <c r="T738" s="146">
        <f>S738*H738</f>
        <v>0</v>
      </c>
      <c r="AR738" s="147" t="s">
        <v>187</v>
      </c>
      <c r="AT738" s="147" t="s">
        <v>182</v>
      </c>
      <c r="AU738" s="147" t="s">
        <v>85</v>
      </c>
      <c r="AY738" s="17" t="s">
        <v>181</v>
      </c>
      <c r="BE738" s="148">
        <f>IF(N738="základní",J738,0)</f>
        <v>0</v>
      </c>
      <c r="BF738" s="148">
        <f>IF(N738="snížená",J738,0)</f>
        <v>0</v>
      </c>
      <c r="BG738" s="148">
        <f>IF(N738="zákl. přenesená",J738,0)</f>
        <v>0</v>
      </c>
      <c r="BH738" s="148">
        <f>IF(N738="sníž. přenesená",J738,0)</f>
        <v>0</v>
      </c>
      <c r="BI738" s="148">
        <f>IF(N738="nulová",J738,0)</f>
        <v>0</v>
      </c>
      <c r="BJ738" s="17" t="s">
        <v>83</v>
      </c>
      <c r="BK738" s="148">
        <f>ROUND(I738*H738,2)</f>
        <v>0</v>
      </c>
      <c r="BL738" s="17" t="s">
        <v>188</v>
      </c>
      <c r="BM738" s="147" t="s">
        <v>1860</v>
      </c>
    </row>
    <row r="739" spans="2:65" s="1" customFormat="1" ht="19.5">
      <c r="B739" s="32"/>
      <c r="D739" s="149" t="s">
        <v>190</v>
      </c>
      <c r="F739" s="150" t="s">
        <v>1859</v>
      </c>
      <c r="I739" s="151"/>
      <c r="L739" s="32"/>
      <c r="M739" s="152"/>
      <c r="T739" s="56"/>
      <c r="AT739" s="17" t="s">
        <v>190</v>
      </c>
      <c r="AU739" s="17" t="s">
        <v>85</v>
      </c>
    </row>
    <row r="740" spans="2:65" s="12" customFormat="1" ht="11.25">
      <c r="B740" s="168"/>
      <c r="D740" s="149" t="s">
        <v>1207</v>
      </c>
      <c r="E740" s="169" t="s">
        <v>1</v>
      </c>
      <c r="F740" s="170" t="s">
        <v>1861</v>
      </c>
      <c r="H740" s="171">
        <v>600</v>
      </c>
      <c r="I740" s="172"/>
      <c r="L740" s="168"/>
      <c r="M740" s="173"/>
      <c r="T740" s="174"/>
      <c r="AT740" s="169" t="s">
        <v>1207</v>
      </c>
      <c r="AU740" s="169" t="s">
        <v>85</v>
      </c>
      <c r="AV740" s="12" t="s">
        <v>85</v>
      </c>
      <c r="AW740" s="12" t="s">
        <v>33</v>
      </c>
      <c r="AX740" s="12" t="s">
        <v>83</v>
      </c>
      <c r="AY740" s="169" t="s">
        <v>181</v>
      </c>
    </row>
    <row r="741" spans="2:65" s="1" customFormat="1" ht="24.2" customHeight="1">
      <c r="B741" s="134"/>
      <c r="C741" s="153" t="s">
        <v>1862</v>
      </c>
      <c r="D741" s="153" t="s">
        <v>191</v>
      </c>
      <c r="E741" s="154" t="s">
        <v>1863</v>
      </c>
      <c r="F741" s="155" t="s">
        <v>1864</v>
      </c>
      <c r="G741" s="156" t="s">
        <v>734</v>
      </c>
      <c r="H741" s="157">
        <v>112</v>
      </c>
      <c r="I741" s="158"/>
      <c r="J741" s="159">
        <f>ROUND(I741*H741,2)</f>
        <v>0</v>
      </c>
      <c r="K741" s="155" t="s">
        <v>1</v>
      </c>
      <c r="L741" s="32"/>
      <c r="M741" s="160" t="s">
        <v>1</v>
      </c>
      <c r="N741" s="161" t="s">
        <v>41</v>
      </c>
      <c r="P741" s="145">
        <f>O741*H741</f>
        <v>0</v>
      </c>
      <c r="Q741" s="145">
        <v>0</v>
      </c>
      <c r="R741" s="145">
        <f>Q741*H741</f>
        <v>0</v>
      </c>
      <c r="S741" s="145">
        <v>0</v>
      </c>
      <c r="T741" s="146">
        <f>S741*H741</f>
        <v>0</v>
      </c>
      <c r="AR741" s="147" t="s">
        <v>188</v>
      </c>
      <c r="AT741" s="147" t="s">
        <v>191</v>
      </c>
      <c r="AU741" s="147" t="s">
        <v>85</v>
      </c>
      <c r="AY741" s="17" t="s">
        <v>181</v>
      </c>
      <c r="BE741" s="148">
        <f>IF(N741="základní",J741,0)</f>
        <v>0</v>
      </c>
      <c r="BF741" s="148">
        <f>IF(N741="snížená",J741,0)</f>
        <v>0</v>
      </c>
      <c r="BG741" s="148">
        <f>IF(N741="zákl. přenesená",J741,0)</f>
        <v>0</v>
      </c>
      <c r="BH741" s="148">
        <f>IF(N741="sníž. přenesená",J741,0)</f>
        <v>0</v>
      </c>
      <c r="BI741" s="148">
        <f>IF(N741="nulová",J741,0)</f>
        <v>0</v>
      </c>
      <c r="BJ741" s="17" t="s">
        <v>83</v>
      </c>
      <c r="BK741" s="148">
        <f>ROUND(I741*H741,2)</f>
        <v>0</v>
      </c>
      <c r="BL741" s="17" t="s">
        <v>188</v>
      </c>
      <c r="BM741" s="147" t="s">
        <v>1865</v>
      </c>
    </row>
    <row r="742" spans="2:65" s="1" customFormat="1" ht="19.5">
      <c r="B742" s="32"/>
      <c r="D742" s="149" t="s">
        <v>190</v>
      </c>
      <c r="F742" s="150" t="s">
        <v>1864</v>
      </c>
      <c r="I742" s="151"/>
      <c r="L742" s="32"/>
      <c r="M742" s="152"/>
      <c r="T742" s="56"/>
      <c r="AT742" s="17" t="s">
        <v>190</v>
      </c>
      <c r="AU742" s="17" t="s">
        <v>85</v>
      </c>
    </row>
    <row r="743" spans="2:65" s="12" customFormat="1" ht="11.25">
      <c r="B743" s="168"/>
      <c r="D743" s="149" t="s">
        <v>1207</v>
      </c>
      <c r="E743" s="169" t="s">
        <v>1</v>
      </c>
      <c r="F743" s="170" t="s">
        <v>1866</v>
      </c>
      <c r="H743" s="171">
        <v>112</v>
      </c>
      <c r="I743" s="172"/>
      <c r="L743" s="168"/>
      <c r="M743" s="173"/>
      <c r="T743" s="174"/>
      <c r="AT743" s="169" t="s">
        <v>1207</v>
      </c>
      <c r="AU743" s="169" t="s">
        <v>85</v>
      </c>
      <c r="AV743" s="12" t="s">
        <v>85</v>
      </c>
      <c r="AW743" s="12" t="s">
        <v>33</v>
      </c>
      <c r="AX743" s="12" t="s">
        <v>76</v>
      </c>
      <c r="AY743" s="169" t="s">
        <v>181</v>
      </c>
    </row>
    <row r="744" spans="2:65" s="14" customFormat="1" ht="11.25">
      <c r="B744" s="181"/>
      <c r="D744" s="149" t="s">
        <v>1207</v>
      </c>
      <c r="E744" s="182" t="s">
        <v>1</v>
      </c>
      <c r="F744" s="183" t="s">
        <v>1221</v>
      </c>
      <c r="H744" s="184">
        <v>112</v>
      </c>
      <c r="I744" s="185"/>
      <c r="L744" s="181"/>
      <c r="M744" s="186"/>
      <c r="T744" s="187"/>
      <c r="AT744" s="182" t="s">
        <v>1207</v>
      </c>
      <c r="AU744" s="182" t="s">
        <v>85</v>
      </c>
      <c r="AV744" s="14" t="s">
        <v>200</v>
      </c>
      <c r="AW744" s="14" t="s">
        <v>33</v>
      </c>
      <c r="AX744" s="14" t="s">
        <v>83</v>
      </c>
      <c r="AY744" s="182" t="s">
        <v>181</v>
      </c>
    </row>
    <row r="745" spans="2:65" s="1" customFormat="1" ht="24.2" customHeight="1">
      <c r="B745" s="134"/>
      <c r="C745" s="135" t="s">
        <v>1053</v>
      </c>
      <c r="D745" s="135" t="s">
        <v>182</v>
      </c>
      <c r="E745" s="136" t="s">
        <v>1867</v>
      </c>
      <c r="F745" s="137" t="s">
        <v>1868</v>
      </c>
      <c r="G745" s="138" t="s">
        <v>734</v>
      </c>
      <c r="H745" s="139">
        <v>130.536</v>
      </c>
      <c r="I745" s="140"/>
      <c r="J745" s="141">
        <f>ROUND(I745*H745,2)</f>
        <v>0</v>
      </c>
      <c r="K745" s="137" t="s">
        <v>1</v>
      </c>
      <c r="L745" s="142"/>
      <c r="M745" s="143" t="s">
        <v>1</v>
      </c>
      <c r="N745" s="144" t="s">
        <v>41</v>
      </c>
      <c r="P745" s="145">
        <f>O745*H745</f>
        <v>0</v>
      </c>
      <c r="Q745" s="145">
        <v>6.0999999999999997E-4</v>
      </c>
      <c r="R745" s="145">
        <f>Q745*H745</f>
        <v>7.9626959999999997E-2</v>
      </c>
      <c r="S745" s="145">
        <v>0</v>
      </c>
      <c r="T745" s="146">
        <f>S745*H745</f>
        <v>0</v>
      </c>
      <c r="AR745" s="147" t="s">
        <v>187</v>
      </c>
      <c r="AT745" s="147" t="s">
        <v>182</v>
      </c>
      <c r="AU745" s="147" t="s">
        <v>85</v>
      </c>
      <c r="AY745" s="17" t="s">
        <v>181</v>
      </c>
      <c r="BE745" s="148">
        <f>IF(N745="základní",J745,0)</f>
        <v>0</v>
      </c>
      <c r="BF745" s="148">
        <f>IF(N745="snížená",J745,0)</f>
        <v>0</v>
      </c>
      <c r="BG745" s="148">
        <f>IF(N745="zákl. přenesená",J745,0)</f>
        <v>0</v>
      </c>
      <c r="BH745" s="148">
        <f>IF(N745="sníž. přenesená",J745,0)</f>
        <v>0</v>
      </c>
      <c r="BI745" s="148">
        <f>IF(N745="nulová",J745,0)</f>
        <v>0</v>
      </c>
      <c r="BJ745" s="17" t="s">
        <v>83</v>
      </c>
      <c r="BK745" s="148">
        <f>ROUND(I745*H745,2)</f>
        <v>0</v>
      </c>
      <c r="BL745" s="17" t="s">
        <v>188</v>
      </c>
      <c r="BM745" s="147" t="s">
        <v>1869</v>
      </c>
    </row>
    <row r="746" spans="2:65" s="1" customFormat="1" ht="19.5">
      <c r="B746" s="32"/>
      <c r="D746" s="149" t="s">
        <v>190</v>
      </c>
      <c r="F746" s="150" t="s">
        <v>1868</v>
      </c>
      <c r="I746" s="151"/>
      <c r="L746" s="32"/>
      <c r="M746" s="152"/>
      <c r="T746" s="56"/>
      <c r="AT746" s="17" t="s">
        <v>190</v>
      </c>
      <c r="AU746" s="17" t="s">
        <v>85</v>
      </c>
    </row>
    <row r="747" spans="2:65" s="12" customFormat="1" ht="11.25">
      <c r="B747" s="168"/>
      <c r="D747" s="149" t="s">
        <v>1207</v>
      </c>
      <c r="E747" s="169" t="s">
        <v>1</v>
      </c>
      <c r="F747" s="170" t="s">
        <v>1870</v>
      </c>
      <c r="H747" s="171">
        <v>130.536</v>
      </c>
      <c r="I747" s="172"/>
      <c r="L747" s="168"/>
      <c r="M747" s="173"/>
      <c r="T747" s="174"/>
      <c r="AT747" s="169" t="s">
        <v>1207</v>
      </c>
      <c r="AU747" s="169" t="s">
        <v>85</v>
      </c>
      <c r="AV747" s="12" t="s">
        <v>85</v>
      </c>
      <c r="AW747" s="12" t="s">
        <v>33</v>
      </c>
      <c r="AX747" s="12" t="s">
        <v>83</v>
      </c>
      <c r="AY747" s="169" t="s">
        <v>181</v>
      </c>
    </row>
    <row r="748" spans="2:65" s="1" customFormat="1" ht="21.75" customHeight="1">
      <c r="B748" s="134"/>
      <c r="C748" s="153" t="s">
        <v>1871</v>
      </c>
      <c r="D748" s="153" t="s">
        <v>191</v>
      </c>
      <c r="E748" s="154" t="s">
        <v>1872</v>
      </c>
      <c r="F748" s="155" t="s">
        <v>1873</v>
      </c>
      <c r="G748" s="156" t="s">
        <v>889</v>
      </c>
      <c r="H748" s="157">
        <v>1</v>
      </c>
      <c r="I748" s="158"/>
      <c r="J748" s="159">
        <f>ROUND(I748*H748,2)</f>
        <v>0</v>
      </c>
      <c r="K748" s="155" t="s">
        <v>1</v>
      </c>
      <c r="L748" s="32"/>
      <c r="M748" s="160" t="s">
        <v>1</v>
      </c>
      <c r="N748" s="161" t="s">
        <v>41</v>
      </c>
      <c r="P748" s="145">
        <f>O748*H748</f>
        <v>0</v>
      </c>
      <c r="Q748" s="145">
        <v>0</v>
      </c>
      <c r="R748" s="145">
        <f>Q748*H748</f>
        <v>0</v>
      </c>
      <c r="S748" s="145">
        <v>0</v>
      </c>
      <c r="T748" s="146">
        <f>S748*H748</f>
        <v>0</v>
      </c>
      <c r="AR748" s="147" t="s">
        <v>188</v>
      </c>
      <c r="AT748" s="147" t="s">
        <v>191</v>
      </c>
      <c r="AU748" s="147" t="s">
        <v>85</v>
      </c>
      <c r="AY748" s="17" t="s">
        <v>181</v>
      </c>
      <c r="BE748" s="148">
        <f>IF(N748="základní",J748,0)</f>
        <v>0</v>
      </c>
      <c r="BF748" s="148">
        <f>IF(N748="snížená",J748,0)</f>
        <v>0</v>
      </c>
      <c r="BG748" s="148">
        <f>IF(N748="zákl. přenesená",J748,0)</f>
        <v>0</v>
      </c>
      <c r="BH748" s="148">
        <f>IF(N748="sníž. přenesená",J748,0)</f>
        <v>0</v>
      </c>
      <c r="BI748" s="148">
        <f>IF(N748="nulová",J748,0)</f>
        <v>0</v>
      </c>
      <c r="BJ748" s="17" t="s">
        <v>83</v>
      </c>
      <c r="BK748" s="148">
        <f>ROUND(I748*H748,2)</f>
        <v>0</v>
      </c>
      <c r="BL748" s="17" t="s">
        <v>188</v>
      </c>
      <c r="BM748" s="147" t="s">
        <v>1874</v>
      </c>
    </row>
    <row r="749" spans="2:65" s="1" customFormat="1" ht="11.25">
      <c r="B749" s="32"/>
      <c r="D749" s="149" t="s">
        <v>190</v>
      </c>
      <c r="F749" s="150" t="s">
        <v>1873</v>
      </c>
      <c r="I749" s="151"/>
      <c r="L749" s="32"/>
      <c r="M749" s="152"/>
      <c r="T749" s="56"/>
      <c r="AT749" s="17" t="s">
        <v>190</v>
      </c>
      <c r="AU749" s="17" t="s">
        <v>85</v>
      </c>
    </row>
    <row r="750" spans="2:65" s="1" customFormat="1" ht="33" customHeight="1">
      <c r="B750" s="134"/>
      <c r="C750" s="153" t="s">
        <v>1056</v>
      </c>
      <c r="D750" s="153" t="s">
        <v>191</v>
      </c>
      <c r="E750" s="154" t="s">
        <v>1875</v>
      </c>
      <c r="F750" s="155" t="s">
        <v>1876</v>
      </c>
      <c r="G750" s="156" t="s">
        <v>868</v>
      </c>
      <c r="H750" s="157">
        <v>4.4560000000000004</v>
      </c>
      <c r="I750" s="158"/>
      <c r="J750" s="159">
        <f>ROUND(I750*H750,2)</f>
        <v>0</v>
      </c>
      <c r="K750" s="155" t="s">
        <v>1</v>
      </c>
      <c r="L750" s="32"/>
      <c r="M750" s="160" t="s">
        <v>1</v>
      </c>
      <c r="N750" s="161" t="s">
        <v>41</v>
      </c>
      <c r="P750" s="145">
        <f>O750*H750</f>
        <v>0</v>
      </c>
      <c r="Q750" s="145">
        <v>0</v>
      </c>
      <c r="R750" s="145">
        <f>Q750*H750</f>
        <v>0</v>
      </c>
      <c r="S750" s="145">
        <v>0</v>
      </c>
      <c r="T750" s="146">
        <f>S750*H750</f>
        <v>0</v>
      </c>
      <c r="AR750" s="147" t="s">
        <v>188</v>
      </c>
      <c r="AT750" s="147" t="s">
        <v>191</v>
      </c>
      <c r="AU750" s="147" t="s">
        <v>85</v>
      </c>
      <c r="AY750" s="17" t="s">
        <v>181</v>
      </c>
      <c r="BE750" s="148">
        <f>IF(N750="základní",J750,0)</f>
        <v>0</v>
      </c>
      <c r="BF750" s="148">
        <f>IF(N750="snížená",J750,0)</f>
        <v>0</v>
      </c>
      <c r="BG750" s="148">
        <f>IF(N750="zákl. přenesená",J750,0)</f>
        <v>0</v>
      </c>
      <c r="BH750" s="148">
        <f>IF(N750="sníž. přenesená",J750,0)</f>
        <v>0</v>
      </c>
      <c r="BI750" s="148">
        <f>IF(N750="nulová",J750,0)</f>
        <v>0</v>
      </c>
      <c r="BJ750" s="17" t="s">
        <v>83</v>
      </c>
      <c r="BK750" s="148">
        <f>ROUND(I750*H750,2)</f>
        <v>0</v>
      </c>
      <c r="BL750" s="17" t="s">
        <v>188</v>
      </c>
      <c r="BM750" s="147" t="s">
        <v>1877</v>
      </c>
    </row>
    <row r="751" spans="2:65" s="1" customFormat="1" ht="19.5">
      <c r="B751" s="32"/>
      <c r="D751" s="149" t="s">
        <v>190</v>
      </c>
      <c r="F751" s="150" t="s">
        <v>1876</v>
      </c>
      <c r="I751" s="151"/>
      <c r="L751" s="32"/>
      <c r="M751" s="152"/>
      <c r="T751" s="56"/>
      <c r="AT751" s="17" t="s">
        <v>190</v>
      </c>
      <c r="AU751" s="17" t="s">
        <v>85</v>
      </c>
    </row>
    <row r="752" spans="2:65" s="11" customFormat="1" ht="22.9" customHeight="1">
      <c r="B752" s="124"/>
      <c r="D752" s="125" t="s">
        <v>75</v>
      </c>
      <c r="E752" s="162" t="s">
        <v>914</v>
      </c>
      <c r="F752" s="162" t="s">
        <v>1878</v>
      </c>
      <c r="I752" s="127"/>
      <c r="J752" s="163">
        <f>BK752</f>
        <v>0</v>
      </c>
      <c r="L752" s="124"/>
      <c r="M752" s="129"/>
      <c r="P752" s="130">
        <f>SUM(P753:P754)</f>
        <v>0</v>
      </c>
      <c r="R752" s="130">
        <f>SUM(R753:R754)</f>
        <v>8.4000000000000003E-4</v>
      </c>
      <c r="T752" s="131">
        <f>SUM(T753:T754)</f>
        <v>4.2630000000000001E-2</v>
      </c>
      <c r="AR752" s="125" t="s">
        <v>85</v>
      </c>
      <c r="AT752" s="132" t="s">
        <v>75</v>
      </c>
      <c r="AU752" s="132" t="s">
        <v>83</v>
      </c>
      <c r="AY752" s="125" t="s">
        <v>181</v>
      </c>
      <c r="BK752" s="133">
        <f>SUM(BK753:BK754)</f>
        <v>0</v>
      </c>
    </row>
    <row r="753" spans="2:65" s="1" customFormat="1" ht="24.2" customHeight="1">
      <c r="B753" s="134"/>
      <c r="C753" s="153" t="s">
        <v>1879</v>
      </c>
      <c r="D753" s="153" t="s">
        <v>191</v>
      </c>
      <c r="E753" s="154" t="s">
        <v>1880</v>
      </c>
      <c r="F753" s="155" t="s">
        <v>1881</v>
      </c>
      <c r="G753" s="156" t="s">
        <v>185</v>
      </c>
      <c r="H753" s="157">
        <v>21</v>
      </c>
      <c r="I753" s="158"/>
      <c r="J753" s="159">
        <f>ROUND(I753*H753,2)</f>
        <v>0</v>
      </c>
      <c r="K753" s="155" t="s">
        <v>1</v>
      </c>
      <c r="L753" s="32"/>
      <c r="M753" s="160" t="s">
        <v>1</v>
      </c>
      <c r="N753" s="161" t="s">
        <v>41</v>
      </c>
      <c r="P753" s="145">
        <f>O753*H753</f>
        <v>0</v>
      </c>
      <c r="Q753" s="145">
        <v>4.0000000000000003E-5</v>
      </c>
      <c r="R753" s="145">
        <f>Q753*H753</f>
        <v>8.4000000000000003E-4</v>
      </c>
      <c r="S753" s="145">
        <v>2.0300000000000001E-3</v>
      </c>
      <c r="T753" s="146">
        <f>S753*H753</f>
        <v>4.2630000000000001E-2</v>
      </c>
      <c r="AR753" s="147" t="s">
        <v>188</v>
      </c>
      <c r="AT753" s="147" t="s">
        <v>191</v>
      </c>
      <c r="AU753" s="147" t="s">
        <v>85</v>
      </c>
      <c r="AY753" s="17" t="s">
        <v>181</v>
      </c>
      <c r="BE753" s="148">
        <f>IF(N753="základní",J753,0)</f>
        <v>0</v>
      </c>
      <c r="BF753" s="148">
        <f>IF(N753="snížená",J753,0)</f>
        <v>0</v>
      </c>
      <c r="BG753" s="148">
        <f>IF(N753="zákl. přenesená",J753,0)</f>
        <v>0</v>
      </c>
      <c r="BH753" s="148">
        <f>IF(N753="sníž. přenesená",J753,0)</f>
        <v>0</v>
      </c>
      <c r="BI753" s="148">
        <f>IF(N753="nulová",J753,0)</f>
        <v>0</v>
      </c>
      <c r="BJ753" s="17" t="s">
        <v>83</v>
      </c>
      <c r="BK753" s="148">
        <f>ROUND(I753*H753,2)</f>
        <v>0</v>
      </c>
      <c r="BL753" s="17" t="s">
        <v>188</v>
      </c>
      <c r="BM753" s="147" t="s">
        <v>1882</v>
      </c>
    </row>
    <row r="754" spans="2:65" s="1" customFormat="1" ht="11.25">
      <c r="B754" s="32"/>
      <c r="D754" s="149" t="s">
        <v>190</v>
      </c>
      <c r="F754" s="150" t="s">
        <v>1881</v>
      </c>
      <c r="I754" s="151"/>
      <c r="L754" s="32"/>
      <c r="M754" s="152"/>
      <c r="T754" s="56"/>
      <c r="AT754" s="17" t="s">
        <v>190</v>
      </c>
      <c r="AU754" s="17" t="s">
        <v>85</v>
      </c>
    </row>
    <row r="755" spans="2:65" s="11" customFormat="1" ht="22.9" customHeight="1">
      <c r="B755" s="124"/>
      <c r="D755" s="125" t="s">
        <v>75</v>
      </c>
      <c r="E755" s="162" t="s">
        <v>1883</v>
      </c>
      <c r="F755" s="162" t="s">
        <v>1884</v>
      </c>
      <c r="I755" s="127"/>
      <c r="J755" s="163">
        <f>BK755</f>
        <v>0</v>
      </c>
      <c r="L755" s="124"/>
      <c r="M755" s="129"/>
      <c r="P755" s="130">
        <f>SUM(P756:P876)</f>
        <v>0</v>
      </c>
      <c r="R755" s="130">
        <f>SUM(R756:R876)</f>
        <v>11.574353300000002</v>
      </c>
      <c r="T755" s="131">
        <f>SUM(T756:T876)</f>
        <v>14.282600000000002</v>
      </c>
      <c r="AR755" s="125" t="s">
        <v>85</v>
      </c>
      <c r="AT755" s="132" t="s">
        <v>75</v>
      </c>
      <c r="AU755" s="132" t="s">
        <v>83</v>
      </c>
      <c r="AY755" s="125" t="s">
        <v>181</v>
      </c>
      <c r="BK755" s="133">
        <f>SUM(BK756:BK876)</f>
        <v>0</v>
      </c>
    </row>
    <row r="756" spans="2:65" s="1" customFormat="1" ht="16.5" customHeight="1">
      <c r="B756" s="134"/>
      <c r="C756" s="153" t="s">
        <v>1061</v>
      </c>
      <c r="D756" s="153" t="s">
        <v>191</v>
      </c>
      <c r="E756" s="154" t="s">
        <v>1885</v>
      </c>
      <c r="F756" s="155" t="s">
        <v>1886</v>
      </c>
      <c r="G756" s="156" t="s">
        <v>630</v>
      </c>
      <c r="H756" s="157">
        <v>160</v>
      </c>
      <c r="I756" s="158"/>
      <c r="J756" s="159">
        <f>ROUND(I756*H756,2)</f>
        <v>0</v>
      </c>
      <c r="K756" s="155" t="s">
        <v>1</v>
      </c>
      <c r="L756" s="32"/>
      <c r="M756" s="160" t="s">
        <v>1</v>
      </c>
      <c r="N756" s="161" t="s">
        <v>41</v>
      </c>
      <c r="P756" s="145">
        <f>O756*H756</f>
        <v>0</v>
      </c>
      <c r="Q756" s="145">
        <v>0</v>
      </c>
      <c r="R756" s="145">
        <f>Q756*H756</f>
        <v>0</v>
      </c>
      <c r="S756" s="145">
        <v>0</v>
      </c>
      <c r="T756" s="146">
        <f>S756*H756</f>
        <v>0</v>
      </c>
      <c r="AR756" s="147" t="s">
        <v>188</v>
      </c>
      <c r="AT756" s="147" t="s">
        <v>191</v>
      </c>
      <c r="AU756" s="147" t="s">
        <v>85</v>
      </c>
      <c r="AY756" s="17" t="s">
        <v>181</v>
      </c>
      <c r="BE756" s="148">
        <f>IF(N756="základní",J756,0)</f>
        <v>0</v>
      </c>
      <c r="BF756" s="148">
        <f>IF(N756="snížená",J756,0)</f>
        <v>0</v>
      </c>
      <c r="BG756" s="148">
        <f>IF(N756="zákl. přenesená",J756,0)</f>
        <v>0</v>
      </c>
      <c r="BH756" s="148">
        <f>IF(N756="sníž. přenesená",J756,0)</f>
        <v>0</v>
      </c>
      <c r="BI756" s="148">
        <f>IF(N756="nulová",J756,0)</f>
        <v>0</v>
      </c>
      <c r="BJ756" s="17" t="s">
        <v>83</v>
      </c>
      <c r="BK756" s="148">
        <f>ROUND(I756*H756,2)</f>
        <v>0</v>
      </c>
      <c r="BL756" s="17" t="s">
        <v>188</v>
      </c>
      <c r="BM756" s="147" t="s">
        <v>1887</v>
      </c>
    </row>
    <row r="757" spans="2:65" s="1" customFormat="1" ht="11.25">
      <c r="B757" s="32"/>
      <c r="D757" s="149" t="s">
        <v>190</v>
      </c>
      <c r="F757" s="150" t="s">
        <v>1886</v>
      </c>
      <c r="I757" s="151"/>
      <c r="L757" s="32"/>
      <c r="M757" s="152"/>
      <c r="T757" s="56"/>
      <c r="AT757" s="17" t="s">
        <v>190</v>
      </c>
      <c r="AU757" s="17" t="s">
        <v>85</v>
      </c>
    </row>
    <row r="758" spans="2:65" s="12" customFormat="1" ht="22.5">
      <c r="B758" s="168"/>
      <c r="D758" s="149" t="s">
        <v>1207</v>
      </c>
      <c r="E758" s="169" t="s">
        <v>1</v>
      </c>
      <c r="F758" s="170" t="s">
        <v>1888</v>
      </c>
      <c r="H758" s="171">
        <v>160</v>
      </c>
      <c r="I758" s="172"/>
      <c r="L758" s="168"/>
      <c r="M758" s="173"/>
      <c r="T758" s="174"/>
      <c r="AT758" s="169" t="s">
        <v>1207</v>
      </c>
      <c r="AU758" s="169" t="s">
        <v>85</v>
      </c>
      <c r="AV758" s="12" t="s">
        <v>85</v>
      </c>
      <c r="AW758" s="12" t="s">
        <v>33</v>
      </c>
      <c r="AX758" s="12" t="s">
        <v>76</v>
      </c>
      <c r="AY758" s="169" t="s">
        <v>181</v>
      </c>
    </row>
    <row r="759" spans="2:65" s="14" customFormat="1" ht="11.25">
      <c r="B759" s="181"/>
      <c r="D759" s="149" t="s">
        <v>1207</v>
      </c>
      <c r="E759" s="182" t="s">
        <v>1</v>
      </c>
      <c r="F759" s="183" t="s">
        <v>1221</v>
      </c>
      <c r="H759" s="184">
        <v>160</v>
      </c>
      <c r="I759" s="185"/>
      <c r="L759" s="181"/>
      <c r="M759" s="186"/>
      <c r="T759" s="187"/>
      <c r="AT759" s="182" t="s">
        <v>1207</v>
      </c>
      <c r="AU759" s="182" t="s">
        <v>85</v>
      </c>
      <c r="AV759" s="14" t="s">
        <v>200</v>
      </c>
      <c r="AW759" s="14" t="s">
        <v>33</v>
      </c>
      <c r="AX759" s="14" t="s">
        <v>83</v>
      </c>
      <c r="AY759" s="182" t="s">
        <v>181</v>
      </c>
    </row>
    <row r="760" spans="2:65" s="1" customFormat="1" ht="16.5" customHeight="1">
      <c r="B760" s="134"/>
      <c r="C760" s="135" t="s">
        <v>1889</v>
      </c>
      <c r="D760" s="135" t="s">
        <v>182</v>
      </c>
      <c r="E760" s="136" t="s">
        <v>1890</v>
      </c>
      <c r="F760" s="137" t="s">
        <v>1891</v>
      </c>
      <c r="G760" s="138" t="s">
        <v>217</v>
      </c>
      <c r="H760" s="139">
        <v>46</v>
      </c>
      <c r="I760" s="140"/>
      <c r="J760" s="141">
        <f>ROUND(I760*H760,2)</f>
        <v>0</v>
      </c>
      <c r="K760" s="137" t="s">
        <v>1</v>
      </c>
      <c r="L760" s="142"/>
      <c r="M760" s="143" t="s">
        <v>1</v>
      </c>
      <c r="N760" s="144" t="s">
        <v>41</v>
      </c>
      <c r="P760" s="145">
        <f>O760*H760</f>
        <v>0</v>
      </c>
      <c r="Q760" s="145">
        <v>0</v>
      </c>
      <c r="R760" s="145">
        <f>Q760*H760</f>
        <v>0</v>
      </c>
      <c r="S760" s="145">
        <v>0</v>
      </c>
      <c r="T760" s="146">
        <f>S760*H760</f>
        <v>0</v>
      </c>
      <c r="AR760" s="147" t="s">
        <v>187</v>
      </c>
      <c r="AT760" s="147" t="s">
        <v>182</v>
      </c>
      <c r="AU760" s="147" t="s">
        <v>85</v>
      </c>
      <c r="AY760" s="17" t="s">
        <v>181</v>
      </c>
      <c r="BE760" s="148">
        <f>IF(N760="základní",J760,0)</f>
        <v>0</v>
      </c>
      <c r="BF760" s="148">
        <f>IF(N760="snížená",J760,0)</f>
        <v>0</v>
      </c>
      <c r="BG760" s="148">
        <f>IF(N760="zákl. přenesená",J760,0)</f>
        <v>0</v>
      </c>
      <c r="BH760" s="148">
        <f>IF(N760="sníž. přenesená",J760,0)</f>
        <v>0</v>
      </c>
      <c r="BI760" s="148">
        <f>IF(N760="nulová",J760,0)</f>
        <v>0</v>
      </c>
      <c r="BJ760" s="17" t="s">
        <v>83</v>
      </c>
      <c r="BK760" s="148">
        <f>ROUND(I760*H760,2)</f>
        <v>0</v>
      </c>
      <c r="BL760" s="17" t="s">
        <v>188</v>
      </c>
      <c r="BM760" s="147" t="s">
        <v>1892</v>
      </c>
    </row>
    <row r="761" spans="2:65" s="1" customFormat="1" ht="11.25">
      <c r="B761" s="32"/>
      <c r="D761" s="149" t="s">
        <v>190</v>
      </c>
      <c r="F761" s="150" t="s">
        <v>1891</v>
      </c>
      <c r="I761" s="151"/>
      <c r="L761" s="32"/>
      <c r="M761" s="152"/>
      <c r="T761" s="56"/>
      <c r="AT761" s="17" t="s">
        <v>190</v>
      </c>
      <c r="AU761" s="17" t="s">
        <v>85</v>
      </c>
    </row>
    <row r="762" spans="2:65" s="1" customFormat="1" ht="33" customHeight="1">
      <c r="B762" s="134"/>
      <c r="C762" s="153" t="s">
        <v>1064</v>
      </c>
      <c r="D762" s="153" t="s">
        <v>191</v>
      </c>
      <c r="E762" s="154" t="s">
        <v>1893</v>
      </c>
      <c r="F762" s="155" t="s">
        <v>1894</v>
      </c>
      <c r="G762" s="156" t="s">
        <v>217</v>
      </c>
      <c r="H762" s="157">
        <v>15</v>
      </c>
      <c r="I762" s="158"/>
      <c r="J762" s="159">
        <f>ROUND(I762*H762,2)</f>
        <v>0</v>
      </c>
      <c r="K762" s="155" t="s">
        <v>1</v>
      </c>
      <c r="L762" s="32"/>
      <c r="M762" s="160" t="s">
        <v>1</v>
      </c>
      <c r="N762" s="161" t="s">
        <v>41</v>
      </c>
      <c r="P762" s="145">
        <f>O762*H762</f>
        <v>0</v>
      </c>
      <c r="Q762" s="145">
        <v>0</v>
      </c>
      <c r="R762" s="145">
        <f>Q762*H762</f>
        <v>0</v>
      </c>
      <c r="S762" s="145">
        <v>0.3</v>
      </c>
      <c r="T762" s="146">
        <f>S762*H762</f>
        <v>4.5</v>
      </c>
      <c r="AR762" s="147" t="s">
        <v>188</v>
      </c>
      <c r="AT762" s="147" t="s">
        <v>191</v>
      </c>
      <c r="AU762" s="147" t="s">
        <v>85</v>
      </c>
      <c r="AY762" s="17" t="s">
        <v>181</v>
      </c>
      <c r="BE762" s="148">
        <f>IF(N762="základní",J762,0)</f>
        <v>0</v>
      </c>
      <c r="BF762" s="148">
        <f>IF(N762="snížená",J762,0)</f>
        <v>0</v>
      </c>
      <c r="BG762" s="148">
        <f>IF(N762="zákl. přenesená",J762,0)</f>
        <v>0</v>
      </c>
      <c r="BH762" s="148">
        <f>IF(N762="sníž. přenesená",J762,0)</f>
        <v>0</v>
      </c>
      <c r="BI762" s="148">
        <f>IF(N762="nulová",J762,0)</f>
        <v>0</v>
      </c>
      <c r="BJ762" s="17" t="s">
        <v>83</v>
      </c>
      <c r="BK762" s="148">
        <f>ROUND(I762*H762,2)</f>
        <v>0</v>
      </c>
      <c r="BL762" s="17" t="s">
        <v>188</v>
      </c>
      <c r="BM762" s="147" t="s">
        <v>1895</v>
      </c>
    </row>
    <row r="763" spans="2:65" s="1" customFormat="1" ht="19.5">
      <c r="B763" s="32"/>
      <c r="D763" s="149" t="s">
        <v>190</v>
      </c>
      <c r="F763" s="150" t="s">
        <v>1894</v>
      </c>
      <c r="I763" s="151"/>
      <c r="L763" s="32"/>
      <c r="M763" s="152"/>
      <c r="T763" s="56"/>
      <c r="AT763" s="17" t="s">
        <v>190</v>
      </c>
      <c r="AU763" s="17" t="s">
        <v>85</v>
      </c>
    </row>
    <row r="764" spans="2:65" s="1" customFormat="1" ht="24.2" customHeight="1">
      <c r="B764" s="134"/>
      <c r="C764" s="153" t="s">
        <v>1896</v>
      </c>
      <c r="D764" s="153" t="s">
        <v>191</v>
      </c>
      <c r="E764" s="154" t="s">
        <v>1897</v>
      </c>
      <c r="F764" s="155" t="s">
        <v>1898</v>
      </c>
      <c r="G764" s="156" t="s">
        <v>217</v>
      </c>
      <c r="H764" s="157">
        <v>20</v>
      </c>
      <c r="I764" s="158"/>
      <c r="J764" s="159">
        <f>ROUND(I764*H764,2)</f>
        <v>0</v>
      </c>
      <c r="K764" s="155" t="s">
        <v>1</v>
      </c>
      <c r="L764" s="32"/>
      <c r="M764" s="160" t="s">
        <v>1</v>
      </c>
      <c r="N764" s="161" t="s">
        <v>41</v>
      </c>
      <c r="P764" s="145">
        <f>O764*H764</f>
        <v>0</v>
      </c>
      <c r="Q764" s="145">
        <v>0</v>
      </c>
      <c r="R764" s="145">
        <f>Q764*H764</f>
        <v>0</v>
      </c>
      <c r="S764" s="145">
        <v>8.0000000000000002E-3</v>
      </c>
      <c r="T764" s="146">
        <f>S764*H764</f>
        <v>0.16</v>
      </c>
      <c r="AR764" s="147" t="s">
        <v>188</v>
      </c>
      <c r="AT764" s="147" t="s">
        <v>191</v>
      </c>
      <c r="AU764" s="147" t="s">
        <v>85</v>
      </c>
      <c r="AY764" s="17" t="s">
        <v>181</v>
      </c>
      <c r="BE764" s="148">
        <f>IF(N764="základní",J764,0)</f>
        <v>0</v>
      </c>
      <c r="BF764" s="148">
        <f>IF(N764="snížená",J764,0)</f>
        <v>0</v>
      </c>
      <c r="BG764" s="148">
        <f>IF(N764="zákl. přenesená",J764,0)</f>
        <v>0</v>
      </c>
      <c r="BH764" s="148">
        <f>IF(N764="sníž. přenesená",J764,0)</f>
        <v>0</v>
      </c>
      <c r="BI764" s="148">
        <f>IF(N764="nulová",J764,0)</f>
        <v>0</v>
      </c>
      <c r="BJ764" s="17" t="s">
        <v>83</v>
      </c>
      <c r="BK764" s="148">
        <f>ROUND(I764*H764,2)</f>
        <v>0</v>
      </c>
      <c r="BL764" s="17" t="s">
        <v>188</v>
      </c>
      <c r="BM764" s="147" t="s">
        <v>1899</v>
      </c>
    </row>
    <row r="765" spans="2:65" s="1" customFormat="1" ht="11.25">
      <c r="B765" s="32"/>
      <c r="D765" s="149" t="s">
        <v>190</v>
      </c>
      <c r="F765" s="150" t="s">
        <v>1898</v>
      </c>
      <c r="I765" s="151"/>
      <c r="L765" s="32"/>
      <c r="M765" s="152"/>
      <c r="T765" s="56"/>
      <c r="AT765" s="17" t="s">
        <v>190</v>
      </c>
      <c r="AU765" s="17" t="s">
        <v>85</v>
      </c>
    </row>
    <row r="766" spans="2:65" s="1" customFormat="1" ht="24.2" customHeight="1">
      <c r="B766" s="134"/>
      <c r="C766" s="153" t="s">
        <v>1068</v>
      </c>
      <c r="D766" s="153" t="s">
        <v>191</v>
      </c>
      <c r="E766" s="154" t="s">
        <v>1900</v>
      </c>
      <c r="F766" s="155" t="s">
        <v>1901</v>
      </c>
      <c r="G766" s="156" t="s">
        <v>217</v>
      </c>
      <c r="H766" s="157">
        <v>34.9</v>
      </c>
      <c r="I766" s="158"/>
      <c r="J766" s="159">
        <f>ROUND(I766*H766,2)</f>
        <v>0</v>
      </c>
      <c r="K766" s="155" t="s">
        <v>1</v>
      </c>
      <c r="L766" s="32"/>
      <c r="M766" s="160" t="s">
        <v>1</v>
      </c>
      <c r="N766" s="161" t="s">
        <v>41</v>
      </c>
      <c r="P766" s="145">
        <f>O766*H766</f>
        <v>0</v>
      </c>
      <c r="Q766" s="145">
        <v>0</v>
      </c>
      <c r="R766" s="145">
        <f>Q766*H766</f>
        <v>0</v>
      </c>
      <c r="S766" s="145">
        <v>1.4E-2</v>
      </c>
      <c r="T766" s="146">
        <f>S766*H766</f>
        <v>0.48859999999999998</v>
      </c>
      <c r="AR766" s="147" t="s">
        <v>188</v>
      </c>
      <c r="AT766" s="147" t="s">
        <v>191</v>
      </c>
      <c r="AU766" s="147" t="s">
        <v>85</v>
      </c>
      <c r="AY766" s="17" t="s">
        <v>181</v>
      </c>
      <c r="BE766" s="148">
        <f>IF(N766="základní",J766,0)</f>
        <v>0</v>
      </c>
      <c r="BF766" s="148">
        <f>IF(N766="snížená",J766,0)</f>
        <v>0</v>
      </c>
      <c r="BG766" s="148">
        <f>IF(N766="zákl. přenesená",J766,0)</f>
        <v>0</v>
      </c>
      <c r="BH766" s="148">
        <f>IF(N766="sníž. přenesená",J766,0)</f>
        <v>0</v>
      </c>
      <c r="BI766" s="148">
        <f>IF(N766="nulová",J766,0)</f>
        <v>0</v>
      </c>
      <c r="BJ766" s="17" t="s">
        <v>83</v>
      </c>
      <c r="BK766" s="148">
        <f>ROUND(I766*H766,2)</f>
        <v>0</v>
      </c>
      <c r="BL766" s="17" t="s">
        <v>188</v>
      </c>
      <c r="BM766" s="147" t="s">
        <v>1902</v>
      </c>
    </row>
    <row r="767" spans="2:65" s="1" customFormat="1" ht="19.5">
      <c r="B767" s="32"/>
      <c r="D767" s="149" t="s">
        <v>190</v>
      </c>
      <c r="F767" s="150" t="s">
        <v>1901</v>
      </c>
      <c r="I767" s="151"/>
      <c r="L767" s="32"/>
      <c r="M767" s="152"/>
      <c r="T767" s="56"/>
      <c r="AT767" s="17" t="s">
        <v>190</v>
      </c>
      <c r="AU767" s="17" t="s">
        <v>85</v>
      </c>
    </row>
    <row r="768" spans="2:65" s="12" customFormat="1" ht="11.25">
      <c r="B768" s="168"/>
      <c r="D768" s="149" t="s">
        <v>1207</v>
      </c>
      <c r="E768" s="169" t="s">
        <v>1</v>
      </c>
      <c r="F768" s="170" t="s">
        <v>1903</v>
      </c>
      <c r="H768" s="171">
        <v>20.399999999999999</v>
      </c>
      <c r="I768" s="172"/>
      <c r="L768" s="168"/>
      <c r="M768" s="173"/>
      <c r="T768" s="174"/>
      <c r="AT768" s="169" t="s">
        <v>1207</v>
      </c>
      <c r="AU768" s="169" t="s">
        <v>85</v>
      </c>
      <c r="AV768" s="12" t="s">
        <v>85</v>
      </c>
      <c r="AW768" s="12" t="s">
        <v>33</v>
      </c>
      <c r="AX768" s="12" t="s">
        <v>76</v>
      </c>
      <c r="AY768" s="169" t="s">
        <v>181</v>
      </c>
    </row>
    <row r="769" spans="2:65" s="12" customFormat="1" ht="11.25">
      <c r="B769" s="168"/>
      <c r="D769" s="149" t="s">
        <v>1207</v>
      </c>
      <c r="E769" s="169" t="s">
        <v>1</v>
      </c>
      <c r="F769" s="170" t="s">
        <v>1904</v>
      </c>
      <c r="H769" s="171">
        <v>14.5</v>
      </c>
      <c r="I769" s="172"/>
      <c r="L769" s="168"/>
      <c r="M769" s="173"/>
      <c r="T769" s="174"/>
      <c r="AT769" s="169" t="s">
        <v>1207</v>
      </c>
      <c r="AU769" s="169" t="s">
        <v>85</v>
      </c>
      <c r="AV769" s="12" t="s">
        <v>85</v>
      </c>
      <c r="AW769" s="12" t="s">
        <v>33</v>
      </c>
      <c r="AX769" s="12" t="s">
        <v>76</v>
      </c>
      <c r="AY769" s="169" t="s">
        <v>181</v>
      </c>
    </row>
    <row r="770" spans="2:65" s="14" customFormat="1" ht="11.25">
      <c r="B770" s="181"/>
      <c r="D770" s="149" t="s">
        <v>1207</v>
      </c>
      <c r="E770" s="182" t="s">
        <v>1</v>
      </c>
      <c r="F770" s="183" t="s">
        <v>1221</v>
      </c>
      <c r="H770" s="184">
        <v>34.9</v>
      </c>
      <c r="I770" s="185"/>
      <c r="L770" s="181"/>
      <c r="M770" s="186"/>
      <c r="T770" s="187"/>
      <c r="AT770" s="182" t="s">
        <v>1207</v>
      </c>
      <c r="AU770" s="182" t="s">
        <v>85</v>
      </c>
      <c r="AV770" s="14" t="s">
        <v>200</v>
      </c>
      <c r="AW770" s="14" t="s">
        <v>33</v>
      </c>
      <c r="AX770" s="14" t="s">
        <v>83</v>
      </c>
      <c r="AY770" s="182" t="s">
        <v>181</v>
      </c>
    </row>
    <row r="771" spans="2:65" s="1" customFormat="1" ht="24.2" customHeight="1">
      <c r="B771" s="134"/>
      <c r="C771" s="153" t="s">
        <v>1905</v>
      </c>
      <c r="D771" s="153" t="s">
        <v>191</v>
      </c>
      <c r="E771" s="154" t="s">
        <v>1906</v>
      </c>
      <c r="F771" s="155" t="s">
        <v>1907</v>
      </c>
      <c r="G771" s="156" t="s">
        <v>217</v>
      </c>
      <c r="H771" s="157">
        <v>24.7</v>
      </c>
      <c r="I771" s="158"/>
      <c r="J771" s="159">
        <f>ROUND(I771*H771,2)</f>
        <v>0</v>
      </c>
      <c r="K771" s="155" t="s">
        <v>1</v>
      </c>
      <c r="L771" s="32"/>
      <c r="M771" s="160" t="s">
        <v>1</v>
      </c>
      <c r="N771" s="161" t="s">
        <v>41</v>
      </c>
      <c r="P771" s="145">
        <f>O771*H771</f>
        <v>0</v>
      </c>
      <c r="Q771" s="145">
        <v>0</v>
      </c>
      <c r="R771" s="145">
        <f>Q771*H771</f>
        <v>0</v>
      </c>
      <c r="S771" s="145">
        <v>2.4E-2</v>
      </c>
      <c r="T771" s="146">
        <f>S771*H771</f>
        <v>0.59279999999999999</v>
      </c>
      <c r="AR771" s="147" t="s">
        <v>188</v>
      </c>
      <c r="AT771" s="147" t="s">
        <v>191</v>
      </c>
      <c r="AU771" s="147" t="s">
        <v>85</v>
      </c>
      <c r="AY771" s="17" t="s">
        <v>181</v>
      </c>
      <c r="BE771" s="148">
        <f>IF(N771="základní",J771,0)</f>
        <v>0</v>
      </c>
      <c r="BF771" s="148">
        <f>IF(N771="snížená",J771,0)</f>
        <v>0</v>
      </c>
      <c r="BG771" s="148">
        <f>IF(N771="zákl. přenesená",J771,0)</f>
        <v>0</v>
      </c>
      <c r="BH771" s="148">
        <f>IF(N771="sníž. přenesená",J771,0)</f>
        <v>0</v>
      </c>
      <c r="BI771" s="148">
        <f>IF(N771="nulová",J771,0)</f>
        <v>0</v>
      </c>
      <c r="BJ771" s="17" t="s">
        <v>83</v>
      </c>
      <c r="BK771" s="148">
        <f>ROUND(I771*H771,2)</f>
        <v>0</v>
      </c>
      <c r="BL771" s="17" t="s">
        <v>188</v>
      </c>
      <c r="BM771" s="147" t="s">
        <v>1908</v>
      </c>
    </row>
    <row r="772" spans="2:65" s="1" customFormat="1" ht="19.5">
      <c r="B772" s="32"/>
      <c r="D772" s="149" t="s">
        <v>190</v>
      </c>
      <c r="F772" s="150" t="s">
        <v>1907</v>
      </c>
      <c r="I772" s="151"/>
      <c r="L772" s="32"/>
      <c r="M772" s="152"/>
      <c r="T772" s="56"/>
      <c r="AT772" s="17" t="s">
        <v>190</v>
      </c>
      <c r="AU772" s="17" t="s">
        <v>85</v>
      </c>
    </row>
    <row r="773" spans="2:65" s="12" customFormat="1" ht="11.25">
      <c r="B773" s="168"/>
      <c r="D773" s="149" t="s">
        <v>1207</v>
      </c>
      <c r="E773" s="169" t="s">
        <v>1</v>
      </c>
      <c r="F773" s="170" t="s">
        <v>1909</v>
      </c>
      <c r="H773" s="171">
        <v>20.7</v>
      </c>
      <c r="I773" s="172"/>
      <c r="L773" s="168"/>
      <c r="M773" s="173"/>
      <c r="T773" s="174"/>
      <c r="AT773" s="169" t="s">
        <v>1207</v>
      </c>
      <c r="AU773" s="169" t="s">
        <v>85</v>
      </c>
      <c r="AV773" s="12" t="s">
        <v>85</v>
      </c>
      <c r="AW773" s="12" t="s">
        <v>33</v>
      </c>
      <c r="AX773" s="12" t="s">
        <v>76</v>
      </c>
      <c r="AY773" s="169" t="s">
        <v>181</v>
      </c>
    </row>
    <row r="774" spans="2:65" s="12" customFormat="1" ht="11.25">
      <c r="B774" s="168"/>
      <c r="D774" s="149" t="s">
        <v>1207</v>
      </c>
      <c r="E774" s="169" t="s">
        <v>1</v>
      </c>
      <c r="F774" s="170" t="s">
        <v>1910</v>
      </c>
      <c r="H774" s="171">
        <v>4</v>
      </c>
      <c r="I774" s="172"/>
      <c r="L774" s="168"/>
      <c r="M774" s="173"/>
      <c r="T774" s="174"/>
      <c r="AT774" s="169" t="s">
        <v>1207</v>
      </c>
      <c r="AU774" s="169" t="s">
        <v>85</v>
      </c>
      <c r="AV774" s="12" t="s">
        <v>85</v>
      </c>
      <c r="AW774" s="12" t="s">
        <v>33</v>
      </c>
      <c r="AX774" s="12" t="s">
        <v>76</v>
      </c>
      <c r="AY774" s="169" t="s">
        <v>181</v>
      </c>
    </row>
    <row r="775" spans="2:65" s="14" customFormat="1" ht="11.25">
      <c r="B775" s="181"/>
      <c r="D775" s="149" t="s">
        <v>1207</v>
      </c>
      <c r="E775" s="182" t="s">
        <v>1</v>
      </c>
      <c r="F775" s="183" t="s">
        <v>1221</v>
      </c>
      <c r="H775" s="184">
        <v>24.7</v>
      </c>
      <c r="I775" s="185"/>
      <c r="L775" s="181"/>
      <c r="M775" s="186"/>
      <c r="T775" s="187"/>
      <c r="AT775" s="182" t="s">
        <v>1207</v>
      </c>
      <c r="AU775" s="182" t="s">
        <v>85</v>
      </c>
      <c r="AV775" s="14" t="s">
        <v>200</v>
      </c>
      <c r="AW775" s="14" t="s">
        <v>33</v>
      </c>
      <c r="AX775" s="14" t="s">
        <v>83</v>
      </c>
      <c r="AY775" s="182" t="s">
        <v>181</v>
      </c>
    </row>
    <row r="776" spans="2:65" s="1" customFormat="1" ht="24.2" customHeight="1">
      <c r="B776" s="134"/>
      <c r="C776" s="153" t="s">
        <v>1071</v>
      </c>
      <c r="D776" s="153" t="s">
        <v>191</v>
      </c>
      <c r="E776" s="154" t="s">
        <v>1911</v>
      </c>
      <c r="F776" s="155" t="s">
        <v>1912</v>
      </c>
      <c r="G776" s="156" t="s">
        <v>217</v>
      </c>
      <c r="H776" s="157">
        <v>25.3</v>
      </c>
      <c r="I776" s="158"/>
      <c r="J776" s="159">
        <f>ROUND(I776*H776,2)</f>
        <v>0</v>
      </c>
      <c r="K776" s="155" t="s">
        <v>1</v>
      </c>
      <c r="L776" s="32"/>
      <c r="M776" s="160" t="s">
        <v>1</v>
      </c>
      <c r="N776" s="161" t="s">
        <v>41</v>
      </c>
      <c r="P776" s="145">
        <f>O776*H776</f>
        <v>0</v>
      </c>
      <c r="Q776" s="145">
        <v>0</v>
      </c>
      <c r="R776" s="145">
        <f>Q776*H776</f>
        <v>0</v>
      </c>
      <c r="S776" s="145">
        <v>4.0000000000000001E-3</v>
      </c>
      <c r="T776" s="146">
        <f>S776*H776</f>
        <v>0.1012</v>
      </c>
      <c r="AR776" s="147" t="s">
        <v>188</v>
      </c>
      <c r="AT776" s="147" t="s">
        <v>191</v>
      </c>
      <c r="AU776" s="147" t="s">
        <v>85</v>
      </c>
      <c r="AY776" s="17" t="s">
        <v>181</v>
      </c>
      <c r="BE776" s="148">
        <f>IF(N776="základní",J776,0)</f>
        <v>0</v>
      </c>
      <c r="BF776" s="148">
        <f>IF(N776="snížená",J776,0)</f>
        <v>0</v>
      </c>
      <c r="BG776" s="148">
        <f>IF(N776="zákl. přenesená",J776,0)</f>
        <v>0</v>
      </c>
      <c r="BH776" s="148">
        <f>IF(N776="sníž. přenesená",J776,0)</f>
        <v>0</v>
      </c>
      <c r="BI776" s="148">
        <f>IF(N776="nulová",J776,0)</f>
        <v>0</v>
      </c>
      <c r="BJ776" s="17" t="s">
        <v>83</v>
      </c>
      <c r="BK776" s="148">
        <f>ROUND(I776*H776,2)</f>
        <v>0</v>
      </c>
      <c r="BL776" s="17" t="s">
        <v>188</v>
      </c>
      <c r="BM776" s="147" t="s">
        <v>1913</v>
      </c>
    </row>
    <row r="777" spans="2:65" s="1" customFormat="1" ht="19.5">
      <c r="B777" s="32"/>
      <c r="D777" s="149" t="s">
        <v>190</v>
      </c>
      <c r="F777" s="150" t="s">
        <v>1912</v>
      </c>
      <c r="I777" s="151"/>
      <c r="L777" s="32"/>
      <c r="M777" s="152"/>
      <c r="T777" s="56"/>
      <c r="AT777" s="17" t="s">
        <v>190</v>
      </c>
      <c r="AU777" s="17" t="s">
        <v>85</v>
      </c>
    </row>
    <row r="778" spans="2:65" s="12" customFormat="1" ht="11.25">
      <c r="B778" s="168"/>
      <c r="D778" s="149" t="s">
        <v>1207</v>
      </c>
      <c r="E778" s="169" t="s">
        <v>1</v>
      </c>
      <c r="F778" s="170" t="s">
        <v>1914</v>
      </c>
      <c r="H778" s="171">
        <v>25.3</v>
      </c>
      <c r="I778" s="172"/>
      <c r="L778" s="168"/>
      <c r="M778" s="173"/>
      <c r="T778" s="174"/>
      <c r="AT778" s="169" t="s">
        <v>1207</v>
      </c>
      <c r="AU778" s="169" t="s">
        <v>85</v>
      </c>
      <c r="AV778" s="12" t="s">
        <v>85</v>
      </c>
      <c r="AW778" s="12" t="s">
        <v>33</v>
      </c>
      <c r="AX778" s="12" t="s">
        <v>83</v>
      </c>
      <c r="AY778" s="169" t="s">
        <v>181</v>
      </c>
    </row>
    <row r="779" spans="2:65" s="1" customFormat="1" ht="37.9" customHeight="1">
      <c r="B779" s="134"/>
      <c r="C779" s="153" t="s">
        <v>1915</v>
      </c>
      <c r="D779" s="153" t="s">
        <v>191</v>
      </c>
      <c r="E779" s="154" t="s">
        <v>1916</v>
      </c>
      <c r="F779" s="155" t="s">
        <v>1917</v>
      </c>
      <c r="G779" s="156" t="s">
        <v>217</v>
      </c>
      <c r="H779" s="157">
        <v>40.5</v>
      </c>
      <c r="I779" s="158"/>
      <c r="J779" s="159">
        <f>ROUND(I779*H779,2)</f>
        <v>0</v>
      </c>
      <c r="K779" s="155" t="s">
        <v>1</v>
      </c>
      <c r="L779" s="32"/>
      <c r="M779" s="160" t="s">
        <v>1</v>
      </c>
      <c r="N779" s="161" t="s">
        <v>41</v>
      </c>
      <c r="P779" s="145">
        <f>O779*H779</f>
        <v>0</v>
      </c>
      <c r="Q779" s="145">
        <v>0</v>
      </c>
      <c r="R779" s="145">
        <f>Q779*H779</f>
        <v>0</v>
      </c>
      <c r="S779" s="145">
        <v>0</v>
      </c>
      <c r="T779" s="146">
        <f>S779*H779</f>
        <v>0</v>
      </c>
      <c r="AR779" s="147" t="s">
        <v>188</v>
      </c>
      <c r="AT779" s="147" t="s">
        <v>191</v>
      </c>
      <c r="AU779" s="147" t="s">
        <v>85</v>
      </c>
      <c r="AY779" s="17" t="s">
        <v>181</v>
      </c>
      <c r="BE779" s="148">
        <f>IF(N779="základní",J779,0)</f>
        <v>0</v>
      </c>
      <c r="BF779" s="148">
        <f>IF(N779="snížená",J779,0)</f>
        <v>0</v>
      </c>
      <c r="BG779" s="148">
        <f>IF(N779="zákl. přenesená",J779,0)</f>
        <v>0</v>
      </c>
      <c r="BH779" s="148">
        <f>IF(N779="sníž. přenesená",J779,0)</f>
        <v>0</v>
      </c>
      <c r="BI779" s="148">
        <f>IF(N779="nulová",J779,0)</f>
        <v>0</v>
      </c>
      <c r="BJ779" s="17" t="s">
        <v>83</v>
      </c>
      <c r="BK779" s="148">
        <f>ROUND(I779*H779,2)</f>
        <v>0</v>
      </c>
      <c r="BL779" s="17" t="s">
        <v>188</v>
      </c>
      <c r="BM779" s="147" t="s">
        <v>1918</v>
      </c>
    </row>
    <row r="780" spans="2:65" s="1" customFormat="1" ht="19.5">
      <c r="B780" s="32"/>
      <c r="D780" s="149" t="s">
        <v>190</v>
      </c>
      <c r="F780" s="150" t="s">
        <v>1917</v>
      </c>
      <c r="I780" s="151"/>
      <c r="L780" s="32"/>
      <c r="M780" s="152"/>
      <c r="T780" s="56"/>
      <c r="AT780" s="17" t="s">
        <v>190</v>
      </c>
      <c r="AU780" s="17" t="s">
        <v>85</v>
      </c>
    </row>
    <row r="781" spans="2:65" s="12" customFormat="1" ht="11.25">
      <c r="B781" s="168"/>
      <c r="D781" s="149" t="s">
        <v>1207</v>
      </c>
      <c r="E781" s="169" t="s">
        <v>1</v>
      </c>
      <c r="F781" s="170" t="s">
        <v>1919</v>
      </c>
      <c r="H781" s="171">
        <v>40.5</v>
      </c>
      <c r="I781" s="172"/>
      <c r="L781" s="168"/>
      <c r="M781" s="173"/>
      <c r="T781" s="174"/>
      <c r="AT781" s="169" t="s">
        <v>1207</v>
      </c>
      <c r="AU781" s="169" t="s">
        <v>85</v>
      </c>
      <c r="AV781" s="12" t="s">
        <v>85</v>
      </c>
      <c r="AW781" s="12" t="s">
        <v>33</v>
      </c>
      <c r="AX781" s="12" t="s">
        <v>83</v>
      </c>
      <c r="AY781" s="169" t="s">
        <v>181</v>
      </c>
    </row>
    <row r="782" spans="2:65" s="1" customFormat="1" ht="21.75" customHeight="1">
      <c r="B782" s="134"/>
      <c r="C782" s="135" t="s">
        <v>1075</v>
      </c>
      <c r="D782" s="135" t="s">
        <v>182</v>
      </c>
      <c r="E782" s="136" t="s">
        <v>1920</v>
      </c>
      <c r="F782" s="137" t="s">
        <v>1921</v>
      </c>
      <c r="G782" s="138" t="s">
        <v>1211</v>
      </c>
      <c r="H782" s="139">
        <v>0.307</v>
      </c>
      <c r="I782" s="140"/>
      <c r="J782" s="141">
        <f>ROUND(I782*H782,2)</f>
        <v>0</v>
      </c>
      <c r="K782" s="137" t="s">
        <v>1</v>
      </c>
      <c r="L782" s="142"/>
      <c r="M782" s="143" t="s">
        <v>1</v>
      </c>
      <c r="N782" s="144" t="s">
        <v>41</v>
      </c>
      <c r="P782" s="145">
        <f>O782*H782</f>
        <v>0</v>
      </c>
      <c r="Q782" s="145">
        <v>0.55000000000000004</v>
      </c>
      <c r="R782" s="145">
        <f>Q782*H782</f>
        <v>0.16885</v>
      </c>
      <c r="S782" s="145">
        <v>0</v>
      </c>
      <c r="T782" s="146">
        <f>S782*H782</f>
        <v>0</v>
      </c>
      <c r="AR782" s="147" t="s">
        <v>187</v>
      </c>
      <c r="AT782" s="147" t="s">
        <v>182</v>
      </c>
      <c r="AU782" s="147" t="s">
        <v>85</v>
      </c>
      <c r="AY782" s="17" t="s">
        <v>181</v>
      </c>
      <c r="BE782" s="148">
        <f>IF(N782="základní",J782,0)</f>
        <v>0</v>
      </c>
      <c r="BF782" s="148">
        <f>IF(N782="snížená",J782,0)</f>
        <v>0</v>
      </c>
      <c r="BG782" s="148">
        <f>IF(N782="zákl. přenesená",J782,0)</f>
        <v>0</v>
      </c>
      <c r="BH782" s="148">
        <f>IF(N782="sníž. přenesená",J782,0)</f>
        <v>0</v>
      </c>
      <c r="BI782" s="148">
        <f>IF(N782="nulová",J782,0)</f>
        <v>0</v>
      </c>
      <c r="BJ782" s="17" t="s">
        <v>83</v>
      </c>
      <c r="BK782" s="148">
        <f>ROUND(I782*H782,2)</f>
        <v>0</v>
      </c>
      <c r="BL782" s="17" t="s">
        <v>188</v>
      </c>
      <c r="BM782" s="147" t="s">
        <v>1922</v>
      </c>
    </row>
    <row r="783" spans="2:65" s="1" customFormat="1" ht="11.25">
      <c r="B783" s="32"/>
      <c r="D783" s="149" t="s">
        <v>190</v>
      </c>
      <c r="F783" s="150" t="s">
        <v>1921</v>
      </c>
      <c r="I783" s="151"/>
      <c r="L783" s="32"/>
      <c r="M783" s="152"/>
      <c r="T783" s="56"/>
      <c r="AT783" s="17" t="s">
        <v>190</v>
      </c>
      <c r="AU783" s="17" t="s">
        <v>85</v>
      </c>
    </row>
    <row r="784" spans="2:65" s="12" customFormat="1" ht="11.25">
      <c r="B784" s="168"/>
      <c r="D784" s="149" t="s">
        <v>1207</v>
      </c>
      <c r="E784" s="169" t="s">
        <v>1</v>
      </c>
      <c r="F784" s="170" t="s">
        <v>1923</v>
      </c>
      <c r="H784" s="171">
        <v>0.29199999999999998</v>
      </c>
      <c r="I784" s="172"/>
      <c r="L784" s="168"/>
      <c r="M784" s="173"/>
      <c r="T784" s="174"/>
      <c r="AT784" s="169" t="s">
        <v>1207</v>
      </c>
      <c r="AU784" s="169" t="s">
        <v>85</v>
      </c>
      <c r="AV784" s="12" t="s">
        <v>85</v>
      </c>
      <c r="AW784" s="12" t="s">
        <v>33</v>
      </c>
      <c r="AX784" s="12" t="s">
        <v>76</v>
      </c>
      <c r="AY784" s="169" t="s">
        <v>181</v>
      </c>
    </row>
    <row r="785" spans="2:65" s="12" customFormat="1" ht="11.25">
      <c r="B785" s="168"/>
      <c r="D785" s="149" t="s">
        <v>1207</v>
      </c>
      <c r="E785" s="169" t="s">
        <v>1</v>
      </c>
      <c r="F785" s="170" t="s">
        <v>1924</v>
      </c>
      <c r="H785" s="171">
        <v>0.307</v>
      </c>
      <c r="I785" s="172"/>
      <c r="L785" s="168"/>
      <c r="M785" s="173"/>
      <c r="T785" s="174"/>
      <c r="AT785" s="169" t="s">
        <v>1207</v>
      </c>
      <c r="AU785" s="169" t="s">
        <v>85</v>
      </c>
      <c r="AV785" s="12" t="s">
        <v>85</v>
      </c>
      <c r="AW785" s="12" t="s">
        <v>33</v>
      </c>
      <c r="AX785" s="12" t="s">
        <v>83</v>
      </c>
      <c r="AY785" s="169" t="s">
        <v>181</v>
      </c>
    </row>
    <row r="786" spans="2:65" s="1" customFormat="1" ht="33" customHeight="1">
      <c r="B786" s="134"/>
      <c r="C786" s="153" t="s">
        <v>1925</v>
      </c>
      <c r="D786" s="153" t="s">
        <v>191</v>
      </c>
      <c r="E786" s="154" t="s">
        <v>1926</v>
      </c>
      <c r="F786" s="155" t="s">
        <v>1927</v>
      </c>
      <c r="G786" s="156" t="s">
        <v>217</v>
      </c>
      <c r="H786" s="157">
        <v>301.70400000000001</v>
      </c>
      <c r="I786" s="158"/>
      <c r="J786" s="159">
        <f>ROUND(I786*H786,2)</f>
        <v>0</v>
      </c>
      <c r="K786" s="155" t="s">
        <v>1</v>
      </c>
      <c r="L786" s="32"/>
      <c r="M786" s="160" t="s">
        <v>1</v>
      </c>
      <c r="N786" s="161" t="s">
        <v>41</v>
      </c>
      <c r="P786" s="145">
        <f>O786*H786</f>
        <v>0</v>
      </c>
      <c r="Q786" s="145">
        <v>0</v>
      </c>
      <c r="R786" s="145">
        <f>Q786*H786</f>
        <v>0</v>
      </c>
      <c r="S786" s="145">
        <v>0</v>
      </c>
      <c r="T786" s="146">
        <f>S786*H786</f>
        <v>0</v>
      </c>
      <c r="AR786" s="147" t="s">
        <v>188</v>
      </c>
      <c r="AT786" s="147" t="s">
        <v>191</v>
      </c>
      <c r="AU786" s="147" t="s">
        <v>85</v>
      </c>
      <c r="AY786" s="17" t="s">
        <v>181</v>
      </c>
      <c r="BE786" s="148">
        <f>IF(N786="základní",J786,0)</f>
        <v>0</v>
      </c>
      <c r="BF786" s="148">
        <f>IF(N786="snížená",J786,0)</f>
        <v>0</v>
      </c>
      <c r="BG786" s="148">
        <f>IF(N786="zákl. přenesená",J786,0)</f>
        <v>0</v>
      </c>
      <c r="BH786" s="148">
        <f>IF(N786="sníž. přenesená",J786,0)</f>
        <v>0</v>
      </c>
      <c r="BI786" s="148">
        <f>IF(N786="nulová",J786,0)</f>
        <v>0</v>
      </c>
      <c r="BJ786" s="17" t="s">
        <v>83</v>
      </c>
      <c r="BK786" s="148">
        <f>ROUND(I786*H786,2)</f>
        <v>0</v>
      </c>
      <c r="BL786" s="17" t="s">
        <v>188</v>
      </c>
      <c r="BM786" s="147" t="s">
        <v>1928</v>
      </c>
    </row>
    <row r="787" spans="2:65" s="1" customFormat="1" ht="19.5">
      <c r="B787" s="32"/>
      <c r="D787" s="149" t="s">
        <v>190</v>
      </c>
      <c r="F787" s="150" t="s">
        <v>1927</v>
      </c>
      <c r="I787" s="151"/>
      <c r="L787" s="32"/>
      <c r="M787" s="152"/>
      <c r="T787" s="56"/>
      <c r="AT787" s="17" t="s">
        <v>190</v>
      </c>
      <c r="AU787" s="17" t="s">
        <v>85</v>
      </c>
    </row>
    <row r="788" spans="2:65" s="12" customFormat="1" ht="11.25">
      <c r="B788" s="168"/>
      <c r="D788" s="149" t="s">
        <v>1207</v>
      </c>
      <c r="E788" s="169" t="s">
        <v>1</v>
      </c>
      <c r="F788" s="170" t="s">
        <v>1929</v>
      </c>
      <c r="H788" s="171">
        <v>88.8</v>
      </c>
      <c r="I788" s="172"/>
      <c r="L788" s="168"/>
      <c r="M788" s="173"/>
      <c r="T788" s="174"/>
      <c r="AT788" s="169" t="s">
        <v>1207</v>
      </c>
      <c r="AU788" s="169" t="s">
        <v>85</v>
      </c>
      <c r="AV788" s="12" t="s">
        <v>85</v>
      </c>
      <c r="AW788" s="12" t="s">
        <v>33</v>
      </c>
      <c r="AX788" s="12" t="s">
        <v>76</v>
      </c>
      <c r="AY788" s="169" t="s">
        <v>181</v>
      </c>
    </row>
    <row r="789" spans="2:65" s="12" customFormat="1" ht="11.25">
      <c r="B789" s="168"/>
      <c r="D789" s="149" t="s">
        <v>1207</v>
      </c>
      <c r="E789" s="169" t="s">
        <v>1</v>
      </c>
      <c r="F789" s="170" t="s">
        <v>1930</v>
      </c>
      <c r="H789" s="171">
        <v>3.6</v>
      </c>
      <c r="I789" s="172"/>
      <c r="L789" s="168"/>
      <c r="M789" s="173"/>
      <c r="T789" s="174"/>
      <c r="AT789" s="169" t="s">
        <v>1207</v>
      </c>
      <c r="AU789" s="169" t="s">
        <v>85</v>
      </c>
      <c r="AV789" s="12" t="s">
        <v>85</v>
      </c>
      <c r="AW789" s="12" t="s">
        <v>33</v>
      </c>
      <c r="AX789" s="12" t="s">
        <v>76</v>
      </c>
      <c r="AY789" s="169" t="s">
        <v>181</v>
      </c>
    </row>
    <row r="790" spans="2:65" s="12" customFormat="1" ht="11.25">
      <c r="B790" s="168"/>
      <c r="D790" s="149" t="s">
        <v>1207</v>
      </c>
      <c r="E790" s="169" t="s">
        <v>1</v>
      </c>
      <c r="F790" s="170" t="s">
        <v>1931</v>
      </c>
      <c r="H790" s="171">
        <v>3.6</v>
      </c>
      <c r="I790" s="172"/>
      <c r="L790" s="168"/>
      <c r="M790" s="173"/>
      <c r="T790" s="174"/>
      <c r="AT790" s="169" t="s">
        <v>1207</v>
      </c>
      <c r="AU790" s="169" t="s">
        <v>85</v>
      </c>
      <c r="AV790" s="12" t="s">
        <v>85</v>
      </c>
      <c r="AW790" s="12" t="s">
        <v>33</v>
      </c>
      <c r="AX790" s="12" t="s">
        <v>76</v>
      </c>
      <c r="AY790" s="169" t="s">
        <v>181</v>
      </c>
    </row>
    <row r="791" spans="2:65" s="12" customFormat="1" ht="11.25">
      <c r="B791" s="168"/>
      <c r="D791" s="149" t="s">
        <v>1207</v>
      </c>
      <c r="E791" s="169" t="s">
        <v>1</v>
      </c>
      <c r="F791" s="170" t="s">
        <v>1932</v>
      </c>
      <c r="H791" s="171">
        <v>4.2</v>
      </c>
      <c r="I791" s="172"/>
      <c r="L791" s="168"/>
      <c r="M791" s="173"/>
      <c r="T791" s="174"/>
      <c r="AT791" s="169" t="s">
        <v>1207</v>
      </c>
      <c r="AU791" s="169" t="s">
        <v>85</v>
      </c>
      <c r="AV791" s="12" t="s">
        <v>85</v>
      </c>
      <c r="AW791" s="12" t="s">
        <v>33</v>
      </c>
      <c r="AX791" s="12" t="s">
        <v>76</v>
      </c>
      <c r="AY791" s="169" t="s">
        <v>181</v>
      </c>
    </row>
    <row r="792" spans="2:65" s="12" customFormat="1" ht="11.25">
      <c r="B792" s="168"/>
      <c r="D792" s="149" t="s">
        <v>1207</v>
      </c>
      <c r="E792" s="169" t="s">
        <v>1</v>
      </c>
      <c r="F792" s="170" t="s">
        <v>1933</v>
      </c>
      <c r="H792" s="171">
        <v>7.2</v>
      </c>
      <c r="I792" s="172"/>
      <c r="L792" s="168"/>
      <c r="M792" s="173"/>
      <c r="T792" s="174"/>
      <c r="AT792" s="169" t="s">
        <v>1207</v>
      </c>
      <c r="AU792" s="169" t="s">
        <v>85</v>
      </c>
      <c r="AV792" s="12" t="s">
        <v>85</v>
      </c>
      <c r="AW792" s="12" t="s">
        <v>33</v>
      </c>
      <c r="AX792" s="12" t="s">
        <v>76</v>
      </c>
      <c r="AY792" s="169" t="s">
        <v>181</v>
      </c>
    </row>
    <row r="793" spans="2:65" s="12" customFormat="1" ht="11.25">
      <c r="B793" s="168"/>
      <c r="D793" s="149" t="s">
        <v>1207</v>
      </c>
      <c r="E793" s="169" t="s">
        <v>1</v>
      </c>
      <c r="F793" s="170" t="s">
        <v>1934</v>
      </c>
      <c r="H793" s="171">
        <v>39.4</v>
      </c>
      <c r="I793" s="172"/>
      <c r="L793" s="168"/>
      <c r="M793" s="173"/>
      <c r="T793" s="174"/>
      <c r="AT793" s="169" t="s">
        <v>1207</v>
      </c>
      <c r="AU793" s="169" t="s">
        <v>85</v>
      </c>
      <c r="AV793" s="12" t="s">
        <v>85</v>
      </c>
      <c r="AW793" s="12" t="s">
        <v>33</v>
      </c>
      <c r="AX793" s="12" t="s">
        <v>76</v>
      </c>
      <c r="AY793" s="169" t="s">
        <v>181</v>
      </c>
    </row>
    <row r="794" spans="2:65" s="12" customFormat="1" ht="11.25">
      <c r="B794" s="168"/>
      <c r="D794" s="149" t="s">
        <v>1207</v>
      </c>
      <c r="E794" s="169" t="s">
        <v>1</v>
      </c>
      <c r="F794" s="170" t="s">
        <v>1935</v>
      </c>
      <c r="H794" s="171">
        <v>5.6</v>
      </c>
      <c r="I794" s="172"/>
      <c r="L794" s="168"/>
      <c r="M794" s="173"/>
      <c r="T794" s="174"/>
      <c r="AT794" s="169" t="s">
        <v>1207</v>
      </c>
      <c r="AU794" s="169" t="s">
        <v>85</v>
      </c>
      <c r="AV794" s="12" t="s">
        <v>85</v>
      </c>
      <c r="AW794" s="12" t="s">
        <v>33</v>
      </c>
      <c r="AX794" s="12" t="s">
        <v>76</v>
      </c>
      <c r="AY794" s="169" t="s">
        <v>181</v>
      </c>
    </row>
    <row r="795" spans="2:65" s="12" customFormat="1" ht="11.25">
      <c r="B795" s="168"/>
      <c r="D795" s="149" t="s">
        <v>1207</v>
      </c>
      <c r="E795" s="169" t="s">
        <v>1</v>
      </c>
      <c r="F795" s="170" t="s">
        <v>1936</v>
      </c>
      <c r="H795" s="171">
        <v>55.7</v>
      </c>
      <c r="I795" s="172"/>
      <c r="L795" s="168"/>
      <c r="M795" s="173"/>
      <c r="T795" s="174"/>
      <c r="AT795" s="169" t="s">
        <v>1207</v>
      </c>
      <c r="AU795" s="169" t="s">
        <v>85</v>
      </c>
      <c r="AV795" s="12" t="s">
        <v>85</v>
      </c>
      <c r="AW795" s="12" t="s">
        <v>33</v>
      </c>
      <c r="AX795" s="12" t="s">
        <v>76</v>
      </c>
      <c r="AY795" s="169" t="s">
        <v>181</v>
      </c>
    </row>
    <row r="796" spans="2:65" s="12" customFormat="1" ht="11.25">
      <c r="B796" s="168"/>
      <c r="D796" s="149" t="s">
        <v>1207</v>
      </c>
      <c r="E796" s="169" t="s">
        <v>1</v>
      </c>
      <c r="F796" s="170" t="s">
        <v>1937</v>
      </c>
      <c r="H796" s="171">
        <v>82</v>
      </c>
      <c r="I796" s="172"/>
      <c r="L796" s="168"/>
      <c r="M796" s="173"/>
      <c r="T796" s="174"/>
      <c r="AT796" s="169" t="s">
        <v>1207</v>
      </c>
      <c r="AU796" s="169" t="s">
        <v>85</v>
      </c>
      <c r="AV796" s="12" t="s">
        <v>85</v>
      </c>
      <c r="AW796" s="12" t="s">
        <v>33</v>
      </c>
      <c r="AX796" s="12" t="s">
        <v>76</v>
      </c>
      <c r="AY796" s="169" t="s">
        <v>181</v>
      </c>
    </row>
    <row r="797" spans="2:65" s="14" customFormat="1" ht="11.25">
      <c r="B797" s="181"/>
      <c r="D797" s="149" t="s">
        <v>1207</v>
      </c>
      <c r="E797" s="182" t="s">
        <v>1</v>
      </c>
      <c r="F797" s="183" t="s">
        <v>1221</v>
      </c>
      <c r="H797" s="184">
        <v>290.09999999999997</v>
      </c>
      <c r="I797" s="185"/>
      <c r="L797" s="181"/>
      <c r="M797" s="186"/>
      <c r="T797" s="187"/>
      <c r="AT797" s="182" t="s">
        <v>1207</v>
      </c>
      <c r="AU797" s="182" t="s">
        <v>85</v>
      </c>
      <c r="AV797" s="14" t="s">
        <v>200</v>
      </c>
      <c r="AW797" s="14" t="s">
        <v>33</v>
      </c>
      <c r="AX797" s="14" t="s">
        <v>76</v>
      </c>
      <c r="AY797" s="182" t="s">
        <v>181</v>
      </c>
    </row>
    <row r="798" spans="2:65" s="12" customFormat="1" ht="11.25">
      <c r="B798" s="168"/>
      <c r="D798" s="149" t="s">
        <v>1207</v>
      </c>
      <c r="E798" s="169" t="s">
        <v>1</v>
      </c>
      <c r="F798" s="170" t="s">
        <v>1938</v>
      </c>
      <c r="H798" s="171">
        <v>301.70400000000001</v>
      </c>
      <c r="I798" s="172"/>
      <c r="L798" s="168"/>
      <c r="M798" s="173"/>
      <c r="T798" s="174"/>
      <c r="AT798" s="169" t="s">
        <v>1207</v>
      </c>
      <c r="AU798" s="169" t="s">
        <v>85</v>
      </c>
      <c r="AV798" s="12" t="s">
        <v>85</v>
      </c>
      <c r="AW798" s="12" t="s">
        <v>33</v>
      </c>
      <c r="AX798" s="12" t="s">
        <v>83</v>
      </c>
      <c r="AY798" s="169" t="s">
        <v>181</v>
      </c>
    </row>
    <row r="799" spans="2:65" s="1" customFormat="1" ht="21.75" customHeight="1">
      <c r="B799" s="134"/>
      <c r="C799" s="135" t="s">
        <v>1078</v>
      </c>
      <c r="D799" s="135" t="s">
        <v>182</v>
      </c>
      <c r="E799" s="136" t="s">
        <v>1939</v>
      </c>
      <c r="F799" s="137" t="s">
        <v>1940</v>
      </c>
      <c r="G799" s="138" t="s">
        <v>1211</v>
      </c>
      <c r="H799" s="139">
        <v>4.2670000000000003</v>
      </c>
      <c r="I799" s="140"/>
      <c r="J799" s="141">
        <f>ROUND(I799*H799,2)</f>
        <v>0</v>
      </c>
      <c r="K799" s="137" t="s">
        <v>1</v>
      </c>
      <c r="L799" s="142"/>
      <c r="M799" s="143" t="s">
        <v>1</v>
      </c>
      <c r="N799" s="144" t="s">
        <v>41</v>
      </c>
      <c r="P799" s="145">
        <f>O799*H799</f>
        <v>0</v>
      </c>
      <c r="Q799" s="145">
        <v>0.55000000000000004</v>
      </c>
      <c r="R799" s="145">
        <f>Q799*H799</f>
        <v>2.3468500000000003</v>
      </c>
      <c r="S799" s="145">
        <v>0</v>
      </c>
      <c r="T799" s="146">
        <f>S799*H799</f>
        <v>0</v>
      </c>
      <c r="AR799" s="147" t="s">
        <v>187</v>
      </c>
      <c r="AT799" s="147" t="s">
        <v>182</v>
      </c>
      <c r="AU799" s="147" t="s">
        <v>85</v>
      </c>
      <c r="AY799" s="17" t="s">
        <v>181</v>
      </c>
      <c r="BE799" s="148">
        <f>IF(N799="základní",J799,0)</f>
        <v>0</v>
      </c>
      <c r="BF799" s="148">
        <f>IF(N799="snížená",J799,0)</f>
        <v>0</v>
      </c>
      <c r="BG799" s="148">
        <f>IF(N799="zákl. přenesená",J799,0)</f>
        <v>0</v>
      </c>
      <c r="BH799" s="148">
        <f>IF(N799="sníž. přenesená",J799,0)</f>
        <v>0</v>
      </c>
      <c r="BI799" s="148">
        <f>IF(N799="nulová",J799,0)</f>
        <v>0</v>
      </c>
      <c r="BJ799" s="17" t="s">
        <v>83</v>
      </c>
      <c r="BK799" s="148">
        <f>ROUND(I799*H799,2)</f>
        <v>0</v>
      </c>
      <c r="BL799" s="17" t="s">
        <v>188</v>
      </c>
      <c r="BM799" s="147" t="s">
        <v>1941</v>
      </c>
    </row>
    <row r="800" spans="2:65" s="1" customFormat="1" ht="11.25">
      <c r="B800" s="32"/>
      <c r="D800" s="149" t="s">
        <v>190</v>
      </c>
      <c r="F800" s="150" t="s">
        <v>1940</v>
      </c>
      <c r="I800" s="151"/>
      <c r="L800" s="32"/>
      <c r="M800" s="152"/>
      <c r="T800" s="56"/>
      <c r="AT800" s="17" t="s">
        <v>190</v>
      </c>
      <c r="AU800" s="17" t="s">
        <v>85</v>
      </c>
    </row>
    <row r="801" spans="2:65" s="1" customFormat="1" ht="33" customHeight="1">
      <c r="B801" s="134"/>
      <c r="C801" s="153" t="s">
        <v>1942</v>
      </c>
      <c r="D801" s="153" t="s">
        <v>191</v>
      </c>
      <c r="E801" s="154" t="s">
        <v>1943</v>
      </c>
      <c r="F801" s="155" t="s">
        <v>1944</v>
      </c>
      <c r="G801" s="156" t="s">
        <v>217</v>
      </c>
      <c r="H801" s="157">
        <v>2.0710000000000002</v>
      </c>
      <c r="I801" s="158"/>
      <c r="J801" s="159">
        <f>ROUND(I801*H801,2)</f>
        <v>0</v>
      </c>
      <c r="K801" s="155" t="s">
        <v>1</v>
      </c>
      <c r="L801" s="32"/>
      <c r="M801" s="160" t="s">
        <v>1</v>
      </c>
      <c r="N801" s="161" t="s">
        <v>41</v>
      </c>
      <c r="P801" s="145">
        <f>O801*H801</f>
        <v>0</v>
      </c>
      <c r="Q801" s="145">
        <v>0</v>
      </c>
      <c r="R801" s="145">
        <f>Q801*H801</f>
        <v>0</v>
      </c>
      <c r="S801" s="145">
        <v>0</v>
      </c>
      <c r="T801" s="146">
        <f>S801*H801</f>
        <v>0</v>
      </c>
      <c r="AR801" s="147" t="s">
        <v>188</v>
      </c>
      <c r="AT801" s="147" t="s">
        <v>191</v>
      </c>
      <c r="AU801" s="147" t="s">
        <v>85</v>
      </c>
      <c r="AY801" s="17" t="s">
        <v>181</v>
      </c>
      <c r="BE801" s="148">
        <f>IF(N801="základní",J801,0)</f>
        <v>0</v>
      </c>
      <c r="BF801" s="148">
        <f>IF(N801="snížená",J801,0)</f>
        <v>0</v>
      </c>
      <c r="BG801" s="148">
        <f>IF(N801="zákl. přenesená",J801,0)</f>
        <v>0</v>
      </c>
      <c r="BH801" s="148">
        <f>IF(N801="sníž. přenesená",J801,0)</f>
        <v>0</v>
      </c>
      <c r="BI801" s="148">
        <f>IF(N801="nulová",J801,0)</f>
        <v>0</v>
      </c>
      <c r="BJ801" s="17" t="s">
        <v>83</v>
      </c>
      <c r="BK801" s="148">
        <f>ROUND(I801*H801,2)</f>
        <v>0</v>
      </c>
      <c r="BL801" s="17" t="s">
        <v>188</v>
      </c>
      <c r="BM801" s="147" t="s">
        <v>1945</v>
      </c>
    </row>
    <row r="802" spans="2:65" s="1" customFormat="1" ht="19.5">
      <c r="B802" s="32"/>
      <c r="D802" s="149" t="s">
        <v>190</v>
      </c>
      <c r="F802" s="150" t="s">
        <v>1944</v>
      </c>
      <c r="I802" s="151"/>
      <c r="L802" s="32"/>
      <c r="M802" s="152"/>
      <c r="T802" s="56"/>
      <c r="AT802" s="17" t="s">
        <v>190</v>
      </c>
      <c r="AU802" s="17" t="s">
        <v>85</v>
      </c>
    </row>
    <row r="803" spans="2:65" s="12" customFormat="1" ht="11.25">
      <c r="B803" s="168"/>
      <c r="D803" s="149" t="s">
        <v>1207</v>
      </c>
      <c r="E803" s="169" t="s">
        <v>1</v>
      </c>
      <c r="F803" s="170" t="s">
        <v>1946</v>
      </c>
      <c r="H803" s="171">
        <v>2.0710000000000002</v>
      </c>
      <c r="I803" s="172"/>
      <c r="L803" s="168"/>
      <c r="M803" s="173"/>
      <c r="T803" s="174"/>
      <c r="AT803" s="169" t="s">
        <v>1207</v>
      </c>
      <c r="AU803" s="169" t="s">
        <v>85</v>
      </c>
      <c r="AV803" s="12" t="s">
        <v>85</v>
      </c>
      <c r="AW803" s="12" t="s">
        <v>33</v>
      </c>
      <c r="AX803" s="12" t="s">
        <v>83</v>
      </c>
      <c r="AY803" s="169" t="s">
        <v>181</v>
      </c>
    </row>
    <row r="804" spans="2:65" s="1" customFormat="1" ht="21.75" customHeight="1">
      <c r="B804" s="134"/>
      <c r="C804" s="135" t="s">
        <v>1082</v>
      </c>
      <c r="D804" s="135" t="s">
        <v>182</v>
      </c>
      <c r="E804" s="136" t="s">
        <v>1947</v>
      </c>
      <c r="F804" s="137" t="s">
        <v>1948</v>
      </c>
      <c r="G804" s="138" t="s">
        <v>1211</v>
      </c>
      <c r="H804" s="139">
        <v>5.2999999999999999E-2</v>
      </c>
      <c r="I804" s="140"/>
      <c r="J804" s="141">
        <f>ROUND(I804*H804,2)</f>
        <v>0</v>
      </c>
      <c r="K804" s="137" t="s">
        <v>1</v>
      </c>
      <c r="L804" s="142"/>
      <c r="M804" s="143" t="s">
        <v>1</v>
      </c>
      <c r="N804" s="144" t="s">
        <v>41</v>
      </c>
      <c r="P804" s="145">
        <f>O804*H804</f>
        <v>0</v>
      </c>
      <c r="Q804" s="145">
        <v>0.55000000000000004</v>
      </c>
      <c r="R804" s="145">
        <f>Q804*H804</f>
        <v>2.9150000000000002E-2</v>
      </c>
      <c r="S804" s="145">
        <v>0</v>
      </c>
      <c r="T804" s="146">
        <f>S804*H804</f>
        <v>0</v>
      </c>
      <c r="AR804" s="147" t="s">
        <v>187</v>
      </c>
      <c r="AT804" s="147" t="s">
        <v>182</v>
      </c>
      <c r="AU804" s="147" t="s">
        <v>85</v>
      </c>
      <c r="AY804" s="17" t="s">
        <v>181</v>
      </c>
      <c r="BE804" s="148">
        <f>IF(N804="základní",J804,0)</f>
        <v>0</v>
      </c>
      <c r="BF804" s="148">
        <f>IF(N804="snížená",J804,0)</f>
        <v>0</v>
      </c>
      <c r="BG804" s="148">
        <f>IF(N804="zákl. přenesená",J804,0)</f>
        <v>0</v>
      </c>
      <c r="BH804" s="148">
        <f>IF(N804="sníž. přenesená",J804,0)</f>
        <v>0</v>
      </c>
      <c r="BI804" s="148">
        <f>IF(N804="nulová",J804,0)</f>
        <v>0</v>
      </c>
      <c r="BJ804" s="17" t="s">
        <v>83</v>
      </c>
      <c r="BK804" s="148">
        <f>ROUND(I804*H804,2)</f>
        <v>0</v>
      </c>
      <c r="BL804" s="17" t="s">
        <v>188</v>
      </c>
      <c r="BM804" s="147" t="s">
        <v>1949</v>
      </c>
    </row>
    <row r="805" spans="2:65" s="1" customFormat="1" ht="11.25">
      <c r="B805" s="32"/>
      <c r="D805" s="149" t="s">
        <v>190</v>
      </c>
      <c r="F805" s="150" t="s">
        <v>1948</v>
      </c>
      <c r="I805" s="151"/>
      <c r="L805" s="32"/>
      <c r="M805" s="152"/>
      <c r="T805" s="56"/>
      <c r="AT805" s="17" t="s">
        <v>190</v>
      </c>
      <c r="AU805" s="17" t="s">
        <v>85</v>
      </c>
    </row>
    <row r="806" spans="2:65" s="12" customFormat="1" ht="11.25">
      <c r="B806" s="168"/>
      <c r="D806" s="149" t="s">
        <v>1207</v>
      </c>
      <c r="E806" s="169" t="s">
        <v>1</v>
      </c>
      <c r="F806" s="170" t="s">
        <v>1950</v>
      </c>
      <c r="H806" s="171">
        <v>5.2999999999999999E-2</v>
      </c>
      <c r="I806" s="172"/>
      <c r="L806" s="168"/>
      <c r="M806" s="173"/>
      <c r="T806" s="174"/>
      <c r="AT806" s="169" t="s">
        <v>1207</v>
      </c>
      <c r="AU806" s="169" t="s">
        <v>85</v>
      </c>
      <c r="AV806" s="12" t="s">
        <v>85</v>
      </c>
      <c r="AW806" s="12" t="s">
        <v>33</v>
      </c>
      <c r="AX806" s="12" t="s">
        <v>83</v>
      </c>
      <c r="AY806" s="169" t="s">
        <v>181</v>
      </c>
    </row>
    <row r="807" spans="2:65" s="1" customFormat="1" ht="24.2" customHeight="1">
      <c r="B807" s="134"/>
      <c r="C807" s="153" t="s">
        <v>1951</v>
      </c>
      <c r="D807" s="153" t="s">
        <v>191</v>
      </c>
      <c r="E807" s="154" t="s">
        <v>1952</v>
      </c>
      <c r="F807" s="155" t="s">
        <v>1953</v>
      </c>
      <c r="G807" s="156" t="s">
        <v>734</v>
      </c>
      <c r="H807" s="157">
        <v>300</v>
      </c>
      <c r="I807" s="158"/>
      <c r="J807" s="159">
        <f>ROUND(I807*H807,2)</f>
        <v>0</v>
      </c>
      <c r="K807" s="155" t="s">
        <v>1</v>
      </c>
      <c r="L807" s="32"/>
      <c r="M807" s="160" t="s">
        <v>1</v>
      </c>
      <c r="N807" s="161" t="s">
        <v>41</v>
      </c>
      <c r="P807" s="145">
        <f>O807*H807</f>
        <v>0</v>
      </c>
      <c r="Q807" s="145">
        <v>0</v>
      </c>
      <c r="R807" s="145">
        <f>Q807*H807</f>
        <v>0</v>
      </c>
      <c r="S807" s="145">
        <v>0</v>
      </c>
      <c r="T807" s="146">
        <f>S807*H807</f>
        <v>0</v>
      </c>
      <c r="AR807" s="147" t="s">
        <v>188</v>
      </c>
      <c r="AT807" s="147" t="s">
        <v>191</v>
      </c>
      <c r="AU807" s="147" t="s">
        <v>85</v>
      </c>
      <c r="AY807" s="17" t="s">
        <v>181</v>
      </c>
      <c r="BE807" s="148">
        <f>IF(N807="základní",J807,0)</f>
        <v>0</v>
      </c>
      <c r="BF807" s="148">
        <f>IF(N807="snížená",J807,0)</f>
        <v>0</v>
      </c>
      <c r="BG807" s="148">
        <f>IF(N807="zákl. přenesená",J807,0)</f>
        <v>0</v>
      </c>
      <c r="BH807" s="148">
        <f>IF(N807="sníž. přenesená",J807,0)</f>
        <v>0</v>
      </c>
      <c r="BI807" s="148">
        <f>IF(N807="nulová",J807,0)</f>
        <v>0</v>
      </c>
      <c r="BJ807" s="17" t="s">
        <v>83</v>
      </c>
      <c r="BK807" s="148">
        <f>ROUND(I807*H807,2)</f>
        <v>0</v>
      </c>
      <c r="BL807" s="17" t="s">
        <v>188</v>
      </c>
      <c r="BM807" s="147" t="s">
        <v>1954</v>
      </c>
    </row>
    <row r="808" spans="2:65" s="1" customFormat="1" ht="19.5">
      <c r="B808" s="32"/>
      <c r="D808" s="149" t="s">
        <v>190</v>
      </c>
      <c r="F808" s="150" t="s">
        <v>1953</v>
      </c>
      <c r="I808" s="151"/>
      <c r="L808" s="32"/>
      <c r="M808" s="152"/>
      <c r="T808" s="56"/>
      <c r="AT808" s="17" t="s">
        <v>190</v>
      </c>
      <c r="AU808" s="17" t="s">
        <v>85</v>
      </c>
    </row>
    <row r="809" spans="2:65" s="12" customFormat="1" ht="11.25">
      <c r="B809" s="168"/>
      <c r="D809" s="149" t="s">
        <v>1207</v>
      </c>
      <c r="E809" s="169" t="s">
        <v>1</v>
      </c>
      <c r="F809" s="170" t="s">
        <v>1955</v>
      </c>
      <c r="H809" s="171">
        <v>300</v>
      </c>
      <c r="I809" s="172"/>
      <c r="L809" s="168"/>
      <c r="M809" s="173"/>
      <c r="T809" s="174"/>
      <c r="AT809" s="169" t="s">
        <v>1207</v>
      </c>
      <c r="AU809" s="169" t="s">
        <v>85</v>
      </c>
      <c r="AV809" s="12" t="s">
        <v>85</v>
      </c>
      <c r="AW809" s="12" t="s">
        <v>33</v>
      </c>
      <c r="AX809" s="12" t="s">
        <v>83</v>
      </c>
      <c r="AY809" s="169" t="s">
        <v>181</v>
      </c>
    </row>
    <row r="810" spans="2:65" s="1" customFormat="1" ht="16.5" customHeight="1">
      <c r="B810" s="134"/>
      <c r="C810" s="135" t="s">
        <v>1086</v>
      </c>
      <c r="D810" s="135" t="s">
        <v>182</v>
      </c>
      <c r="E810" s="136" t="s">
        <v>1956</v>
      </c>
      <c r="F810" s="137" t="s">
        <v>1957</v>
      </c>
      <c r="G810" s="138" t="s">
        <v>1211</v>
      </c>
      <c r="H810" s="139">
        <v>7.56</v>
      </c>
      <c r="I810" s="140"/>
      <c r="J810" s="141">
        <f>ROUND(I810*H810,2)</f>
        <v>0</v>
      </c>
      <c r="K810" s="137" t="s">
        <v>1</v>
      </c>
      <c r="L810" s="142"/>
      <c r="M810" s="143" t="s">
        <v>1</v>
      </c>
      <c r="N810" s="144" t="s">
        <v>41</v>
      </c>
      <c r="P810" s="145">
        <f>O810*H810</f>
        <v>0</v>
      </c>
      <c r="Q810" s="145">
        <v>0.55000000000000004</v>
      </c>
      <c r="R810" s="145">
        <f>Q810*H810</f>
        <v>4.1580000000000004</v>
      </c>
      <c r="S810" s="145">
        <v>0</v>
      </c>
      <c r="T810" s="146">
        <f>S810*H810</f>
        <v>0</v>
      </c>
      <c r="AR810" s="147" t="s">
        <v>187</v>
      </c>
      <c r="AT810" s="147" t="s">
        <v>182</v>
      </c>
      <c r="AU810" s="147" t="s">
        <v>85</v>
      </c>
      <c r="AY810" s="17" t="s">
        <v>181</v>
      </c>
      <c r="BE810" s="148">
        <f>IF(N810="základní",J810,0)</f>
        <v>0</v>
      </c>
      <c r="BF810" s="148">
        <f>IF(N810="snížená",J810,0)</f>
        <v>0</v>
      </c>
      <c r="BG810" s="148">
        <f>IF(N810="zákl. přenesená",J810,0)</f>
        <v>0</v>
      </c>
      <c r="BH810" s="148">
        <f>IF(N810="sníž. přenesená",J810,0)</f>
        <v>0</v>
      </c>
      <c r="BI810" s="148">
        <f>IF(N810="nulová",J810,0)</f>
        <v>0</v>
      </c>
      <c r="BJ810" s="17" t="s">
        <v>83</v>
      </c>
      <c r="BK810" s="148">
        <f>ROUND(I810*H810,2)</f>
        <v>0</v>
      </c>
      <c r="BL810" s="17" t="s">
        <v>188</v>
      </c>
      <c r="BM810" s="147" t="s">
        <v>1958</v>
      </c>
    </row>
    <row r="811" spans="2:65" s="1" customFormat="1" ht="11.25">
      <c r="B811" s="32"/>
      <c r="D811" s="149" t="s">
        <v>190</v>
      </c>
      <c r="F811" s="150" t="s">
        <v>1957</v>
      </c>
      <c r="I811" s="151"/>
      <c r="L811" s="32"/>
      <c r="M811" s="152"/>
      <c r="T811" s="56"/>
      <c r="AT811" s="17" t="s">
        <v>190</v>
      </c>
      <c r="AU811" s="17" t="s">
        <v>85</v>
      </c>
    </row>
    <row r="812" spans="2:65" s="12" customFormat="1" ht="11.25">
      <c r="B812" s="168"/>
      <c r="D812" s="149" t="s">
        <v>1207</v>
      </c>
      <c r="E812" s="169" t="s">
        <v>1</v>
      </c>
      <c r="F812" s="170" t="s">
        <v>1959</v>
      </c>
      <c r="H812" s="171">
        <v>7.2</v>
      </c>
      <c r="I812" s="172"/>
      <c r="L812" s="168"/>
      <c r="M812" s="173"/>
      <c r="T812" s="174"/>
      <c r="AT812" s="169" t="s">
        <v>1207</v>
      </c>
      <c r="AU812" s="169" t="s">
        <v>85</v>
      </c>
      <c r="AV812" s="12" t="s">
        <v>85</v>
      </c>
      <c r="AW812" s="12" t="s">
        <v>33</v>
      </c>
      <c r="AX812" s="12" t="s">
        <v>76</v>
      </c>
      <c r="AY812" s="169" t="s">
        <v>181</v>
      </c>
    </row>
    <row r="813" spans="2:65" s="12" customFormat="1" ht="11.25">
      <c r="B813" s="168"/>
      <c r="D813" s="149" t="s">
        <v>1207</v>
      </c>
      <c r="E813" s="169" t="s">
        <v>1</v>
      </c>
      <c r="F813" s="170" t="s">
        <v>1960</v>
      </c>
      <c r="H813" s="171">
        <v>7.56</v>
      </c>
      <c r="I813" s="172"/>
      <c r="L813" s="168"/>
      <c r="M813" s="173"/>
      <c r="T813" s="174"/>
      <c r="AT813" s="169" t="s">
        <v>1207</v>
      </c>
      <c r="AU813" s="169" t="s">
        <v>85</v>
      </c>
      <c r="AV813" s="12" t="s">
        <v>85</v>
      </c>
      <c r="AW813" s="12" t="s">
        <v>33</v>
      </c>
      <c r="AX813" s="12" t="s">
        <v>83</v>
      </c>
      <c r="AY813" s="169" t="s">
        <v>181</v>
      </c>
    </row>
    <row r="814" spans="2:65" s="1" customFormat="1" ht="16.5" customHeight="1">
      <c r="B814" s="134"/>
      <c r="C814" s="153" t="s">
        <v>1961</v>
      </c>
      <c r="D814" s="153" t="s">
        <v>191</v>
      </c>
      <c r="E814" s="154" t="s">
        <v>1962</v>
      </c>
      <c r="F814" s="155" t="s">
        <v>1963</v>
      </c>
      <c r="G814" s="156" t="s">
        <v>734</v>
      </c>
      <c r="H814" s="157">
        <v>300</v>
      </c>
      <c r="I814" s="158"/>
      <c r="J814" s="159">
        <f>ROUND(I814*H814,2)</f>
        <v>0</v>
      </c>
      <c r="K814" s="155" t="s">
        <v>1</v>
      </c>
      <c r="L814" s="32"/>
      <c r="M814" s="160" t="s">
        <v>1</v>
      </c>
      <c r="N814" s="161" t="s">
        <v>41</v>
      </c>
      <c r="P814" s="145">
        <f>O814*H814</f>
        <v>0</v>
      </c>
      <c r="Q814" s="145">
        <v>0</v>
      </c>
      <c r="R814" s="145">
        <f>Q814*H814</f>
        <v>0</v>
      </c>
      <c r="S814" s="145">
        <v>1.4999999999999999E-2</v>
      </c>
      <c r="T814" s="146">
        <f>S814*H814</f>
        <v>4.5</v>
      </c>
      <c r="AR814" s="147" t="s">
        <v>188</v>
      </c>
      <c r="AT814" s="147" t="s">
        <v>191</v>
      </c>
      <c r="AU814" s="147" t="s">
        <v>85</v>
      </c>
      <c r="AY814" s="17" t="s">
        <v>181</v>
      </c>
      <c r="BE814" s="148">
        <f>IF(N814="základní",J814,0)</f>
        <v>0</v>
      </c>
      <c r="BF814" s="148">
        <f>IF(N814="snížená",J814,0)</f>
        <v>0</v>
      </c>
      <c r="BG814" s="148">
        <f>IF(N814="zákl. přenesená",J814,0)</f>
        <v>0</v>
      </c>
      <c r="BH814" s="148">
        <f>IF(N814="sníž. přenesená",J814,0)</f>
        <v>0</v>
      </c>
      <c r="BI814" s="148">
        <f>IF(N814="nulová",J814,0)</f>
        <v>0</v>
      </c>
      <c r="BJ814" s="17" t="s">
        <v>83</v>
      </c>
      <c r="BK814" s="148">
        <f>ROUND(I814*H814,2)</f>
        <v>0</v>
      </c>
      <c r="BL814" s="17" t="s">
        <v>188</v>
      </c>
      <c r="BM814" s="147" t="s">
        <v>1964</v>
      </c>
    </row>
    <row r="815" spans="2:65" s="1" customFormat="1" ht="11.25">
      <c r="B815" s="32"/>
      <c r="D815" s="149" t="s">
        <v>190</v>
      </c>
      <c r="F815" s="150" t="s">
        <v>1963</v>
      </c>
      <c r="I815" s="151"/>
      <c r="L815" s="32"/>
      <c r="M815" s="152"/>
      <c r="T815" s="56"/>
      <c r="AT815" s="17" t="s">
        <v>190</v>
      </c>
      <c r="AU815" s="17" t="s">
        <v>85</v>
      </c>
    </row>
    <row r="816" spans="2:65" s="1" customFormat="1" ht="33" customHeight="1">
      <c r="B816" s="134"/>
      <c r="C816" s="153" t="s">
        <v>1090</v>
      </c>
      <c r="D816" s="153" t="s">
        <v>191</v>
      </c>
      <c r="E816" s="154" t="s">
        <v>1965</v>
      </c>
      <c r="F816" s="155" t="s">
        <v>1966</v>
      </c>
      <c r="G816" s="156" t="s">
        <v>734</v>
      </c>
      <c r="H816" s="157">
        <v>300</v>
      </c>
      <c r="I816" s="158"/>
      <c r="J816" s="159">
        <f>ROUND(I816*H816,2)</f>
        <v>0</v>
      </c>
      <c r="K816" s="155" t="s">
        <v>1</v>
      </c>
      <c r="L816" s="32"/>
      <c r="M816" s="160" t="s">
        <v>1</v>
      </c>
      <c r="N816" s="161" t="s">
        <v>41</v>
      </c>
      <c r="P816" s="145">
        <f>O816*H816</f>
        <v>0</v>
      </c>
      <c r="Q816" s="145">
        <v>0</v>
      </c>
      <c r="R816" s="145">
        <f>Q816*H816</f>
        <v>0</v>
      </c>
      <c r="S816" s="145">
        <v>0</v>
      </c>
      <c r="T816" s="146">
        <f>S816*H816</f>
        <v>0</v>
      </c>
      <c r="AR816" s="147" t="s">
        <v>188</v>
      </c>
      <c r="AT816" s="147" t="s">
        <v>191</v>
      </c>
      <c r="AU816" s="147" t="s">
        <v>85</v>
      </c>
      <c r="AY816" s="17" t="s">
        <v>181</v>
      </c>
      <c r="BE816" s="148">
        <f>IF(N816="základní",J816,0)</f>
        <v>0</v>
      </c>
      <c r="BF816" s="148">
        <f>IF(N816="snížená",J816,0)</f>
        <v>0</v>
      </c>
      <c r="BG816" s="148">
        <f>IF(N816="zákl. přenesená",J816,0)</f>
        <v>0</v>
      </c>
      <c r="BH816" s="148">
        <f>IF(N816="sníž. přenesená",J816,0)</f>
        <v>0</v>
      </c>
      <c r="BI816" s="148">
        <f>IF(N816="nulová",J816,0)</f>
        <v>0</v>
      </c>
      <c r="BJ816" s="17" t="s">
        <v>83</v>
      </c>
      <c r="BK816" s="148">
        <f>ROUND(I816*H816,2)</f>
        <v>0</v>
      </c>
      <c r="BL816" s="17" t="s">
        <v>188</v>
      </c>
      <c r="BM816" s="147" t="s">
        <v>1967</v>
      </c>
    </row>
    <row r="817" spans="2:65" s="1" customFormat="1" ht="19.5">
      <c r="B817" s="32"/>
      <c r="D817" s="149" t="s">
        <v>190</v>
      </c>
      <c r="F817" s="150" t="s">
        <v>1966</v>
      </c>
      <c r="I817" s="151"/>
      <c r="L817" s="32"/>
      <c r="M817" s="152"/>
      <c r="T817" s="56"/>
      <c r="AT817" s="17" t="s">
        <v>190</v>
      </c>
      <c r="AU817" s="17" t="s">
        <v>85</v>
      </c>
    </row>
    <row r="818" spans="2:65" s="1" customFormat="1" ht="24.2" customHeight="1">
      <c r="B818" s="134"/>
      <c r="C818" s="135" t="s">
        <v>1968</v>
      </c>
      <c r="D818" s="135" t="s">
        <v>182</v>
      </c>
      <c r="E818" s="136" t="s">
        <v>1969</v>
      </c>
      <c r="F818" s="137" t="s">
        <v>1970</v>
      </c>
      <c r="G818" s="138" t="s">
        <v>1211</v>
      </c>
      <c r="H818" s="139">
        <v>0.72</v>
      </c>
      <c r="I818" s="140"/>
      <c r="J818" s="141">
        <f>ROUND(I818*H818,2)</f>
        <v>0</v>
      </c>
      <c r="K818" s="137" t="s">
        <v>1</v>
      </c>
      <c r="L818" s="142"/>
      <c r="M818" s="143" t="s">
        <v>1</v>
      </c>
      <c r="N818" s="144" t="s">
        <v>41</v>
      </c>
      <c r="P818" s="145">
        <f>O818*H818</f>
        <v>0</v>
      </c>
      <c r="Q818" s="145">
        <v>0.55000000000000004</v>
      </c>
      <c r="R818" s="145">
        <f>Q818*H818</f>
        <v>0.39600000000000002</v>
      </c>
      <c r="S818" s="145">
        <v>0</v>
      </c>
      <c r="T818" s="146">
        <f>S818*H818</f>
        <v>0</v>
      </c>
      <c r="AR818" s="147" t="s">
        <v>187</v>
      </c>
      <c r="AT818" s="147" t="s">
        <v>182</v>
      </c>
      <c r="AU818" s="147" t="s">
        <v>85</v>
      </c>
      <c r="AY818" s="17" t="s">
        <v>181</v>
      </c>
      <c r="BE818" s="148">
        <f>IF(N818="základní",J818,0)</f>
        <v>0</v>
      </c>
      <c r="BF818" s="148">
        <f>IF(N818="snížená",J818,0)</f>
        <v>0</v>
      </c>
      <c r="BG818" s="148">
        <f>IF(N818="zákl. přenesená",J818,0)</f>
        <v>0</v>
      </c>
      <c r="BH818" s="148">
        <f>IF(N818="sníž. přenesená",J818,0)</f>
        <v>0</v>
      </c>
      <c r="BI818" s="148">
        <f>IF(N818="nulová",J818,0)</f>
        <v>0</v>
      </c>
      <c r="BJ818" s="17" t="s">
        <v>83</v>
      </c>
      <c r="BK818" s="148">
        <f>ROUND(I818*H818,2)</f>
        <v>0</v>
      </c>
      <c r="BL818" s="17" t="s">
        <v>188</v>
      </c>
      <c r="BM818" s="147" t="s">
        <v>1971</v>
      </c>
    </row>
    <row r="819" spans="2:65" s="1" customFormat="1" ht="11.25">
      <c r="B819" s="32"/>
      <c r="D819" s="149" t="s">
        <v>190</v>
      </c>
      <c r="F819" s="150" t="s">
        <v>1970</v>
      </c>
      <c r="I819" s="151"/>
      <c r="L819" s="32"/>
      <c r="M819" s="152"/>
      <c r="T819" s="56"/>
      <c r="AT819" s="17" t="s">
        <v>190</v>
      </c>
      <c r="AU819" s="17" t="s">
        <v>85</v>
      </c>
    </row>
    <row r="820" spans="2:65" s="12" customFormat="1" ht="11.25">
      <c r="B820" s="168"/>
      <c r="D820" s="149" t="s">
        <v>1207</v>
      </c>
      <c r="E820" s="169" t="s">
        <v>1</v>
      </c>
      <c r="F820" s="170" t="s">
        <v>1972</v>
      </c>
      <c r="H820" s="171">
        <v>0.72</v>
      </c>
      <c r="I820" s="172"/>
      <c r="L820" s="168"/>
      <c r="M820" s="173"/>
      <c r="T820" s="174"/>
      <c r="AT820" s="169" t="s">
        <v>1207</v>
      </c>
      <c r="AU820" s="169" t="s">
        <v>85</v>
      </c>
      <c r="AV820" s="12" t="s">
        <v>85</v>
      </c>
      <c r="AW820" s="12" t="s">
        <v>33</v>
      </c>
      <c r="AX820" s="12" t="s">
        <v>83</v>
      </c>
      <c r="AY820" s="169" t="s">
        <v>181</v>
      </c>
    </row>
    <row r="821" spans="2:65" s="1" customFormat="1" ht="33" customHeight="1">
      <c r="B821" s="134"/>
      <c r="C821" s="153" t="s">
        <v>1093</v>
      </c>
      <c r="D821" s="153" t="s">
        <v>191</v>
      </c>
      <c r="E821" s="154" t="s">
        <v>1973</v>
      </c>
      <c r="F821" s="155" t="s">
        <v>1974</v>
      </c>
      <c r="G821" s="156" t="s">
        <v>217</v>
      </c>
      <c r="H821" s="157">
        <v>420</v>
      </c>
      <c r="I821" s="158"/>
      <c r="J821" s="159">
        <f>ROUND(I821*H821,2)</f>
        <v>0</v>
      </c>
      <c r="K821" s="155" t="s">
        <v>1</v>
      </c>
      <c r="L821" s="32"/>
      <c r="M821" s="160" t="s">
        <v>1</v>
      </c>
      <c r="N821" s="161" t="s">
        <v>41</v>
      </c>
      <c r="P821" s="145">
        <f>O821*H821</f>
        <v>0</v>
      </c>
      <c r="Q821" s="145">
        <v>1.1E-4</v>
      </c>
      <c r="R821" s="145">
        <f>Q821*H821</f>
        <v>4.6200000000000005E-2</v>
      </c>
      <c r="S821" s="145">
        <v>0</v>
      </c>
      <c r="T821" s="146">
        <f>S821*H821</f>
        <v>0</v>
      </c>
      <c r="AR821" s="147" t="s">
        <v>188</v>
      </c>
      <c r="AT821" s="147" t="s">
        <v>191</v>
      </c>
      <c r="AU821" s="147" t="s">
        <v>85</v>
      </c>
      <c r="AY821" s="17" t="s">
        <v>181</v>
      </c>
      <c r="BE821" s="148">
        <f>IF(N821="základní",J821,0)</f>
        <v>0</v>
      </c>
      <c r="BF821" s="148">
        <f>IF(N821="snížená",J821,0)</f>
        <v>0</v>
      </c>
      <c r="BG821" s="148">
        <f>IF(N821="zákl. přenesená",J821,0)</f>
        <v>0</v>
      </c>
      <c r="BH821" s="148">
        <f>IF(N821="sníž. přenesená",J821,0)</f>
        <v>0</v>
      </c>
      <c r="BI821" s="148">
        <f>IF(N821="nulová",J821,0)</f>
        <v>0</v>
      </c>
      <c r="BJ821" s="17" t="s">
        <v>83</v>
      </c>
      <c r="BK821" s="148">
        <f>ROUND(I821*H821,2)</f>
        <v>0</v>
      </c>
      <c r="BL821" s="17" t="s">
        <v>188</v>
      </c>
      <c r="BM821" s="147" t="s">
        <v>1975</v>
      </c>
    </row>
    <row r="822" spans="2:65" s="1" customFormat="1" ht="19.5">
      <c r="B822" s="32"/>
      <c r="D822" s="149" t="s">
        <v>190</v>
      </c>
      <c r="F822" s="150" t="s">
        <v>1974</v>
      </c>
      <c r="I822" s="151"/>
      <c r="L822" s="32"/>
      <c r="M822" s="152"/>
      <c r="T822" s="56"/>
      <c r="AT822" s="17" t="s">
        <v>190</v>
      </c>
      <c r="AU822" s="17" t="s">
        <v>85</v>
      </c>
    </row>
    <row r="823" spans="2:65" s="1" customFormat="1" ht="24.2" customHeight="1">
      <c r="B823" s="134"/>
      <c r="C823" s="135" t="s">
        <v>1976</v>
      </c>
      <c r="D823" s="135" t="s">
        <v>182</v>
      </c>
      <c r="E823" s="136" t="s">
        <v>1969</v>
      </c>
      <c r="F823" s="137" t="s">
        <v>1970</v>
      </c>
      <c r="G823" s="138" t="s">
        <v>1211</v>
      </c>
      <c r="H823" s="139">
        <v>1.008</v>
      </c>
      <c r="I823" s="140"/>
      <c r="J823" s="141">
        <f>ROUND(I823*H823,2)</f>
        <v>0</v>
      </c>
      <c r="K823" s="137" t="s">
        <v>1</v>
      </c>
      <c r="L823" s="142"/>
      <c r="M823" s="143" t="s">
        <v>1</v>
      </c>
      <c r="N823" s="144" t="s">
        <v>41</v>
      </c>
      <c r="P823" s="145">
        <f>O823*H823</f>
        <v>0</v>
      </c>
      <c r="Q823" s="145">
        <v>0.55000000000000004</v>
      </c>
      <c r="R823" s="145">
        <f>Q823*H823</f>
        <v>0.5544</v>
      </c>
      <c r="S823" s="145">
        <v>0</v>
      </c>
      <c r="T823" s="146">
        <f>S823*H823</f>
        <v>0</v>
      </c>
      <c r="AR823" s="147" t="s">
        <v>187</v>
      </c>
      <c r="AT823" s="147" t="s">
        <v>182</v>
      </c>
      <c r="AU823" s="147" t="s">
        <v>85</v>
      </c>
      <c r="AY823" s="17" t="s">
        <v>181</v>
      </c>
      <c r="BE823" s="148">
        <f>IF(N823="základní",J823,0)</f>
        <v>0</v>
      </c>
      <c r="BF823" s="148">
        <f>IF(N823="snížená",J823,0)</f>
        <v>0</v>
      </c>
      <c r="BG823" s="148">
        <f>IF(N823="zákl. přenesená",J823,0)</f>
        <v>0</v>
      </c>
      <c r="BH823" s="148">
        <f>IF(N823="sníž. přenesená",J823,0)</f>
        <v>0</v>
      </c>
      <c r="BI823" s="148">
        <f>IF(N823="nulová",J823,0)</f>
        <v>0</v>
      </c>
      <c r="BJ823" s="17" t="s">
        <v>83</v>
      </c>
      <c r="BK823" s="148">
        <f>ROUND(I823*H823,2)</f>
        <v>0</v>
      </c>
      <c r="BL823" s="17" t="s">
        <v>188</v>
      </c>
      <c r="BM823" s="147" t="s">
        <v>1977</v>
      </c>
    </row>
    <row r="824" spans="2:65" s="1" customFormat="1" ht="11.25">
      <c r="B824" s="32"/>
      <c r="D824" s="149" t="s">
        <v>190</v>
      </c>
      <c r="F824" s="150" t="s">
        <v>1970</v>
      </c>
      <c r="I824" s="151"/>
      <c r="L824" s="32"/>
      <c r="M824" s="152"/>
      <c r="T824" s="56"/>
      <c r="AT824" s="17" t="s">
        <v>190</v>
      </c>
      <c r="AU824" s="17" t="s">
        <v>85</v>
      </c>
    </row>
    <row r="825" spans="2:65" s="12" customFormat="1" ht="11.25">
      <c r="B825" s="168"/>
      <c r="D825" s="149" t="s">
        <v>1207</v>
      </c>
      <c r="E825" s="169" t="s">
        <v>1</v>
      </c>
      <c r="F825" s="170" t="s">
        <v>1978</v>
      </c>
      <c r="H825" s="171">
        <v>1.008</v>
      </c>
      <c r="I825" s="172"/>
      <c r="L825" s="168"/>
      <c r="M825" s="173"/>
      <c r="T825" s="174"/>
      <c r="AT825" s="169" t="s">
        <v>1207</v>
      </c>
      <c r="AU825" s="169" t="s">
        <v>85</v>
      </c>
      <c r="AV825" s="12" t="s">
        <v>85</v>
      </c>
      <c r="AW825" s="12" t="s">
        <v>33</v>
      </c>
      <c r="AX825" s="12" t="s">
        <v>83</v>
      </c>
      <c r="AY825" s="169" t="s">
        <v>181</v>
      </c>
    </row>
    <row r="826" spans="2:65" s="1" customFormat="1" ht="24.2" customHeight="1">
      <c r="B826" s="134"/>
      <c r="C826" s="153" t="s">
        <v>1097</v>
      </c>
      <c r="D826" s="153" t="s">
        <v>191</v>
      </c>
      <c r="E826" s="154" t="s">
        <v>1979</v>
      </c>
      <c r="F826" s="155" t="s">
        <v>1980</v>
      </c>
      <c r="G826" s="156" t="s">
        <v>734</v>
      </c>
      <c r="H826" s="157">
        <v>4</v>
      </c>
      <c r="I826" s="158"/>
      <c r="J826" s="159">
        <f>ROUND(I826*H826,2)</f>
        <v>0</v>
      </c>
      <c r="K826" s="155" t="s">
        <v>1</v>
      </c>
      <c r="L826" s="32"/>
      <c r="M826" s="160" t="s">
        <v>1</v>
      </c>
      <c r="N826" s="161" t="s">
        <v>41</v>
      </c>
      <c r="P826" s="145">
        <f>O826*H826</f>
        <v>0</v>
      </c>
      <c r="Q826" s="145">
        <v>1.396E-2</v>
      </c>
      <c r="R826" s="145">
        <f>Q826*H826</f>
        <v>5.5840000000000001E-2</v>
      </c>
      <c r="S826" s="145">
        <v>0</v>
      </c>
      <c r="T826" s="146">
        <f>S826*H826</f>
        <v>0</v>
      </c>
      <c r="AR826" s="147" t="s">
        <v>188</v>
      </c>
      <c r="AT826" s="147" t="s">
        <v>191</v>
      </c>
      <c r="AU826" s="147" t="s">
        <v>85</v>
      </c>
      <c r="AY826" s="17" t="s">
        <v>181</v>
      </c>
      <c r="BE826" s="148">
        <f>IF(N826="základní",J826,0)</f>
        <v>0</v>
      </c>
      <c r="BF826" s="148">
        <f>IF(N826="snížená",J826,0)</f>
        <v>0</v>
      </c>
      <c r="BG826" s="148">
        <f>IF(N826="zákl. přenesená",J826,0)</f>
        <v>0</v>
      </c>
      <c r="BH826" s="148">
        <f>IF(N826="sníž. přenesená",J826,0)</f>
        <v>0</v>
      </c>
      <c r="BI826" s="148">
        <f>IF(N826="nulová",J826,0)</f>
        <v>0</v>
      </c>
      <c r="BJ826" s="17" t="s">
        <v>83</v>
      </c>
      <c r="BK826" s="148">
        <f>ROUND(I826*H826,2)</f>
        <v>0</v>
      </c>
      <c r="BL826" s="17" t="s">
        <v>188</v>
      </c>
      <c r="BM826" s="147" t="s">
        <v>1981</v>
      </c>
    </row>
    <row r="827" spans="2:65" s="1" customFormat="1" ht="19.5">
      <c r="B827" s="32"/>
      <c r="D827" s="149" t="s">
        <v>190</v>
      </c>
      <c r="F827" s="150" t="s">
        <v>1980</v>
      </c>
      <c r="I827" s="151"/>
      <c r="L827" s="32"/>
      <c r="M827" s="152"/>
      <c r="T827" s="56"/>
      <c r="AT827" s="17" t="s">
        <v>190</v>
      </c>
      <c r="AU827" s="17" t="s">
        <v>85</v>
      </c>
    </row>
    <row r="828" spans="2:65" s="12" customFormat="1" ht="11.25">
      <c r="B828" s="168"/>
      <c r="D828" s="149" t="s">
        <v>1207</v>
      </c>
      <c r="E828" s="169" t="s">
        <v>1</v>
      </c>
      <c r="F828" s="170" t="s">
        <v>1982</v>
      </c>
      <c r="H828" s="171">
        <v>4</v>
      </c>
      <c r="I828" s="172"/>
      <c r="L828" s="168"/>
      <c r="M828" s="173"/>
      <c r="T828" s="174"/>
      <c r="AT828" s="169" t="s">
        <v>1207</v>
      </c>
      <c r="AU828" s="169" t="s">
        <v>85</v>
      </c>
      <c r="AV828" s="12" t="s">
        <v>85</v>
      </c>
      <c r="AW828" s="12" t="s">
        <v>33</v>
      </c>
      <c r="AX828" s="12" t="s">
        <v>83</v>
      </c>
      <c r="AY828" s="169" t="s">
        <v>181</v>
      </c>
    </row>
    <row r="829" spans="2:65" s="1" customFormat="1" ht="24.2" customHeight="1">
      <c r="B829" s="134"/>
      <c r="C829" s="153" t="s">
        <v>1983</v>
      </c>
      <c r="D829" s="153" t="s">
        <v>191</v>
      </c>
      <c r="E829" s="154" t="s">
        <v>1984</v>
      </c>
      <c r="F829" s="155" t="s">
        <v>1985</v>
      </c>
      <c r="G829" s="156" t="s">
        <v>1211</v>
      </c>
      <c r="H829" s="157">
        <v>13.914999999999999</v>
      </c>
      <c r="I829" s="158"/>
      <c r="J829" s="159">
        <f>ROUND(I829*H829,2)</f>
        <v>0</v>
      </c>
      <c r="K829" s="155" t="s">
        <v>1</v>
      </c>
      <c r="L829" s="32"/>
      <c r="M829" s="160" t="s">
        <v>1</v>
      </c>
      <c r="N829" s="161" t="s">
        <v>41</v>
      </c>
      <c r="P829" s="145">
        <f>O829*H829</f>
        <v>0</v>
      </c>
      <c r="Q829" s="145">
        <v>2.3300000000000001E-2</v>
      </c>
      <c r="R829" s="145">
        <f>Q829*H829</f>
        <v>0.32421949999999999</v>
      </c>
      <c r="S829" s="145">
        <v>0</v>
      </c>
      <c r="T829" s="146">
        <f>S829*H829</f>
        <v>0</v>
      </c>
      <c r="AR829" s="147" t="s">
        <v>188</v>
      </c>
      <c r="AT829" s="147" t="s">
        <v>191</v>
      </c>
      <c r="AU829" s="147" t="s">
        <v>85</v>
      </c>
      <c r="AY829" s="17" t="s">
        <v>181</v>
      </c>
      <c r="BE829" s="148">
        <f>IF(N829="základní",J829,0)</f>
        <v>0</v>
      </c>
      <c r="BF829" s="148">
        <f>IF(N829="snížená",J829,0)</f>
        <v>0</v>
      </c>
      <c r="BG829" s="148">
        <f>IF(N829="zákl. přenesená",J829,0)</f>
        <v>0</v>
      </c>
      <c r="BH829" s="148">
        <f>IF(N829="sníž. přenesená",J829,0)</f>
        <v>0</v>
      </c>
      <c r="BI829" s="148">
        <f>IF(N829="nulová",J829,0)</f>
        <v>0</v>
      </c>
      <c r="BJ829" s="17" t="s">
        <v>83</v>
      </c>
      <c r="BK829" s="148">
        <f>ROUND(I829*H829,2)</f>
        <v>0</v>
      </c>
      <c r="BL829" s="17" t="s">
        <v>188</v>
      </c>
      <c r="BM829" s="147" t="s">
        <v>1986</v>
      </c>
    </row>
    <row r="830" spans="2:65" s="1" customFormat="1" ht="19.5">
      <c r="B830" s="32"/>
      <c r="D830" s="149" t="s">
        <v>190</v>
      </c>
      <c r="F830" s="150" t="s">
        <v>1985</v>
      </c>
      <c r="I830" s="151"/>
      <c r="L830" s="32"/>
      <c r="M830" s="152"/>
      <c r="T830" s="56"/>
      <c r="AT830" s="17" t="s">
        <v>190</v>
      </c>
      <c r="AU830" s="17" t="s">
        <v>85</v>
      </c>
    </row>
    <row r="831" spans="2:65" s="12" customFormat="1" ht="11.25">
      <c r="B831" s="168"/>
      <c r="D831" s="149" t="s">
        <v>1207</v>
      </c>
      <c r="E831" s="169" t="s">
        <v>1</v>
      </c>
      <c r="F831" s="170" t="s">
        <v>1987</v>
      </c>
      <c r="H831" s="171">
        <v>13.914999999999999</v>
      </c>
      <c r="I831" s="172"/>
      <c r="L831" s="168"/>
      <c r="M831" s="173"/>
      <c r="T831" s="174"/>
      <c r="AT831" s="169" t="s">
        <v>1207</v>
      </c>
      <c r="AU831" s="169" t="s">
        <v>85</v>
      </c>
      <c r="AV831" s="12" t="s">
        <v>85</v>
      </c>
      <c r="AW831" s="12" t="s">
        <v>33</v>
      </c>
      <c r="AX831" s="12" t="s">
        <v>83</v>
      </c>
      <c r="AY831" s="169" t="s">
        <v>181</v>
      </c>
    </row>
    <row r="832" spans="2:65" s="1" customFormat="1" ht="37.9" customHeight="1">
      <c r="B832" s="134"/>
      <c r="C832" s="153" t="s">
        <v>1100</v>
      </c>
      <c r="D832" s="153" t="s">
        <v>191</v>
      </c>
      <c r="E832" s="154" t="s">
        <v>1988</v>
      </c>
      <c r="F832" s="155" t="s">
        <v>1989</v>
      </c>
      <c r="G832" s="156" t="s">
        <v>734</v>
      </c>
      <c r="H832" s="157">
        <v>17</v>
      </c>
      <c r="I832" s="158"/>
      <c r="J832" s="159">
        <f>ROUND(I832*H832,2)</f>
        <v>0</v>
      </c>
      <c r="K832" s="155" t="s">
        <v>1</v>
      </c>
      <c r="L832" s="32"/>
      <c r="M832" s="160" t="s">
        <v>1</v>
      </c>
      <c r="N832" s="161" t="s">
        <v>41</v>
      </c>
      <c r="P832" s="145">
        <f>O832*H832</f>
        <v>0</v>
      </c>
      <c r="Q832" s="145">
        <v>0</v>
      </c>
      <c r="R832" s="145">
        <f>Q832*H832</f>
        <v>0</v>
      </c>
      <c r="S832" s="145">
        <v>0</v>
      </c>
      <c r="T832" s="146">
        <f>S832*H832</f>
        <v>0</v>
      </c>
      <c r="AR832" s="147" t="s">
        <v>188</v>
      </c>
      <c r="AT832" s="147" t="s">
        <v>191</v>
      </c>
      <c r="AU832" s="147" t="s">
        <v>85</v>
      </c>
      <c r="AY832" s="17" t="s">
        <v>181</v>
      </c>
      <c r="BE832" s="148">
        <f>IF(N832="základní",J832,0)</f>
        <v>0</v>
      </c>
      <c r="BF832" s="148">
        <f>IF(N832="snížená",J832,0)</f>
        <v>0</v>
      </c>
      <c r="BG832" s="148">
        <f>IF(N832="zákl. přenesená",J832,0)</f>
        <v>0</v>
      </c>
      <c r="BH832" s="148">
        <f>IF(N832="sníž. přenesená",J832,0)</f>
        <v>0</v>
      </c>
      <c r="BI832" s="148">
        <f>IF(N832="nulová",J832,0)</f>
        <v>0</v>
      </c>
      <c r="BJ832" s="17" t="s">
        <v>83</v>
      </c>
      <c r="BK832" s="148">
        <f>ROUND(I832*H832,2)</f>
        <v>0</v>
      </c>
      <c r="BL832" s="17" t="s">
        <v>188</v>
      </c>
      <c r="BM832" s="147" t="s">
        <v>1990</v>
      </c>
    </row>
    <row r="833" spans="2:65" s="1" customFormat="1" ht="19.5">
      <c r="B833" s="32"/>
      <c r="D833" s="149" t="s">
        <v>190</v>
      </c>
      <c r="F833" s="150" t="s">
        <v>1989</v>
      </c>
      <c r="I833" s="151"/>
      <c r="L833" s="32"/>
      <c r="M833" s="152"/>
      <c r="T833" s="56"/>
      <c r="AT833" s="17" t="s">
        <v>190</v>
      </c>
      <c r="AU833" s="17" t="s">
        <v>85</v>
      </c>
    </row>
    <row r="834" spans="2:65" s="1" customFormat="1" ht="21.75" customHeight="1">
      <c r="B834" s="134"/>
      <c r="C834" s="135" t="s">
        <v>1991</v>
      </c>
      <c r="D834" s="135" t="s">
        <v>182</v>
      </c>
      <c r="E834" s="136" t="s">
        <v>1992</v>
      </c>
      <c r="F834" s="137" t="s">
        <v>1993</v>
      </c>
      <c r="G834" s="138" t="s">
        <v>734</v>
      </c>
      <c r="H834" s="139">
        <v>18.36</v>
      </c>
      <c r="I834" s="140"/>
      <c r="J834" s="141">
        <f>ROUND(I834*H834,2)</f>
        <v>0</v>
      </c>
      <c r="K834" s="137" t="s">
        <v>1</v>
      </c>
      <c r="L834" s="142"/>
      <c r="M834" s="143" t="s">
        <v>1</v>
      </c>
      <c r="N834" s="144" t="s">
        <v>41</v>
      </c>
      <c r="P834" s="145">
        <f>O834*H834</f>
        <v>0</v>
      </c>
      <c r="Q834" s="145">
        <v>8.9999999999999993E-3</v>
      </c>
      <c r="R834" s="145">
        <f>Q834*H834</f>
        <v>0.16523999999999997</v>
      </c>
      <c r="S834" s="145">
        <v>0</v>
      </c>
      <c r="T834" s="146">
        <f>S834*H834</f>
        <v>0</v>
      </c>
      <c r="AR834" s="147" t="s">
        <v>187</v>
      </c>
      <c r="AT834" s="147" t="s">
        <v>182</v>
      </c>
      <c r="AU834" s="147" t="s">
        <v>85</v>
      </c>
      <c r="AY834" s="17" t="s">
        <v>181</v>
      </c>
      <c r="BE834" s="148">
        <f>IF(N834="základní",J834,0)</f>
        <v>0</v>
      </c>
      <c r="BF834" s="148">
        <f>IF(N834="snížená",J834,0)</f>
        <v>0</v>
      </c>
      <c r="BG834" s="148">
        <f>IF(N834="zákl. přenesená",J834,0)</f>
        <v>0</v>
      </c>
      <c r="BH834" s="148">
        <f>IF(N834="sníž. přenesená",J834,0)</f>
        <v>0</v>
      </c>
      <c r="BI834" s="148">
        <f>IF(N834="nulová",J834,0)</f>
        <v>0</v>
      </c>
      <c r="BJ834" s="17" t="s">
        <v>83</v>
      </c>
      <c r="BK834" s="148">
        <f>ROUND(I834*H834,2)</f>
        <v>0</v>
      </c>
      <c r="BL834" s="17" t="s">
        <v>188</v>
      </c>
      <c r="BM834" s="147" t="s">
        <v>1994</v>
      </c>
    </row>
    <row r="835" spans="2:65" s="1" customFormat="1" ht="11.25">
      <c r="B835" s="32"/>
      <c r="D835" s="149" t="s">
        <v>190</v>
      </c>
      <c r="F835" s="150" t="s">
        <v>1993</v>
      </c>
      <c r="I835" s="151"/>
      <c r="L835" s="32"/>
      <c r="M835" s="152"/>
      <c r="T835" s="56"/>
      <c r="AT835" s="17" t="s">
        <v>190</v>
      </c>
      <c r="AU835" s="17" t="s">
        <v>85</v>
      </c>
    </row>
    <row r="836" spans="2:65" s="12" customFormat="1" ht="11.25">
      <c r="B836" s="168"/>
      <c r="D836" s="149" t="s">
        <v>1207</v>
      </c>
      <c r="E836" s="169" t="s">
        <v>1</v>
      </c>
      <c r="F836" s="170" t="s">
        <v>1844</v>
      </c>
      <c r="H836" s="171">
        <v>18.36</v>
      </c>
      <c r="I836" s="172"/>
      <c r="L836" s="168"/>
      <c r="M836" s="173"/>
      <c r="T836" s="174"/>
      <c r="AT836" s="169" t="s">
        <v>1207</v>
      </c>
      <c r="AU836" s="169" t="s">
        <v>85</v>
      </c>
      <c r="AV836" s="12" t="s">
        <v>85</v>
      </c>
      <c r="AW836" s="12" t="s">
        <v>33</v>
      </c>
      <c r="AX836" s="12" t="s">
        <v>83</v>
      </c>
      <c r="AY836" s="169" t="s">
        <v>181</v>
      </c>
    </row>
    <row r="837" spans="2:65" s="1" customFormat="1" ht="24.2" customHeight="1">
      <c r="B837" s="134"/>
      <c r="C837" s="153" t="s">
        <v>1106</v>
      </c>
      <c r="D837" s="153" t="s">
        <v>191</v>
      </c>
      <c r="E837" s="154" t="s">
        <v>1995</v>
      </c>
      <c r="F837" s="155" t="s">
        <v>1996</v>
      </c>
      <c r="G837" s="156" t="s">
        <v>734</v>
      </c>
      <c r="H837" s="157">
        <v>140</v>
      </c>
      <c r="I837" s="158"/>
      <c r="J837" s="159">
        <f>ROUND(I837*H837,2)</f>
        <v>0</v>
      </c>
      <c r="K837" s="155" t="s">
        <v>1</v>
      </c>
      <c r="L837" s="32"/>
      <c r="M837" s="160" t="s">
        <v>1</v>
      </c>
      <c r="N837" s="161" t="s">
        <v>41</v>
      </c>
      <c r="P837" s="145">
        <f>O837*H837</f>
        <v>0</v>
      </c>
      <c r="Q837" s="145">
        <v>0</v>
      </c>
      <c r="R837" s="145">
        <f>Q837*H837</f>
        <v>0</v>
      </c>
      <c r="S837" s="145">
        <v>1.6E-2</v>
      </c>
      <c r="T837" s="146">
        <f>S837*H837</f>
        <v>2.2400000000000002</v>
      </c>
      <c r="AR837" s="147" t="s">
        <v>188</v>
      </c>
      <c r="AT837" s="147" t="s">
        <v>191</v>
      </c>
      <c r="AU837" s="147" t="s">
        <v>85</v>
      </c>
      <c r="AY837" s="17" t="s">
        <v>181</v>
      </c>
      <c r="BE837" s="148">
        <f>IF(N837="základní",J837,0)</f>
        <v>0</v>
      </c>
      <c r="BF837" s="148">
        <f>IF(N837="snížená",J837,0)</f>
        <v>0</v>
      </c>
      <c r="BG837" s="148">
        <f>IF(N837="zákl. přenesená",J837,0)</f>
        <v>0</v>
      </c>
      <c r="BH837" s="148">
        <f>IF(N837="sníž. přenesená",J837,0)</f>
        <v>0</v>
      </c>
      <c r="BI837" s="148">
        <f>IF(N837="nulová",J837,0)</f>
        <v>0</v>
      </c>
      <c r="BJ837" s="17" t="s">
        <v>83</v>
      </c>
      <c r="BK837" s="148">
        <f>ROUND(I837*H837,2)</f>
        <v>0</v>
      </c>
      <c r="BL837" s="17" t="s">
        <v>188</v>
      </c>
      <c r="BM837" s="147" t="s">
        <v>1997</v>
      </c>
    </row>
    <row r="838" spans="2:65" s="1" customFormat="1" ht="11.25">
      <c r="B838" s="32"/>
      <c r="D838" s="149" t="s">
        <v>190</v>
      </c>
      <c r="F838" s="150" t="s">
        <v>1996</v>
      </c>
      <c r="I838" s="151"/>
      <c r="L838" s="32"/>
      <c r="M838" s="152"/>
      <c r="T838" s="56"/>
      <c r="AT838" s="17" t="s">
        <v>190</v>
      </c>
      <c r="AU838" s="17" t="s">
        <v>85</v>
      </c>
    </row>
    <row r="839" spans="2:65" s="1" customFormat="1" ht="16.5" customHeight="1">
      <c r="B839" s="134"/>
      <c r="C839" s="153" t="s">
        <v>1998</v>
      </c>
      <c r="D839" s="153" t="s">
        <v>191</v>
      </c>
      <c r="E839" s="154" t="s">
        <v>1999</v>
      </c>
      <c r="F839" s="155" t="s">
        <v>2000</v>
      </c>
      <c r="G839" s="156" t="s">
        <v>734</v>
      </c>
      <c r="H839" s="157">
        <v>140</v>
      </c>
      <c r="I839" s="158"/>
      <c r="J839" s="159">
        <f>ROUND(I839*H839,2)</f>
        <v>0</v>
      </c>
      <c r="K839" s="155" t="s">
        <v>1</v>
      </c>
      <c r="L839" s="32"/>
      <c r="M839" s="160" t="s">
        <v>1</v>
      </c>
      <c r="N839" s="161" t="s">
        <v>41</v>
      </c>
      <c r="P839" s="145">
        <f>O839*H839</f>
        <v>0</v>
      </c>
      <c r="Q839" s="145">
        <v>0</v>
      </c>
      <c r="R839" s="145">
        <f>Q839*H839</f>
        <v>0</v>
      </c>
      <c r="S839" s="145">
        <v>0</v>
      </c>
      <c r="T839" s="146">
        <f>S839*H839</f>
        <v>0</v>
      </c>
      <c r="AR839" s="147" t="s">
        <v>188</v>
      </c>
      <c r="AT839" s="147" t="s">
        <v>191</v>
      </c>
      <c r="AU839" s="147" t="s">
        <v>85</v>
      </c>
      <c r="AY839" s="17" t="s">
        <v>181</v>
      </c>
      <c r="BE839" s="148">
        <f>IF(N839="základní",J839,0)</f>
        <v>0</v>
      </c>
      <c r="BF839" s="148">
        <f>IF(N839="snížená",J839,0)</f>
        <v>0</v>
      </c>
      <c r="BG839" s="148">
        <f>IF(N839="zákl. přenesená",J839,0)</f>
        <v>0</v>
      </c>
      <c r="BH839" s="148">
        <f>IF(N839="sníž. přenesená",J839,0)</f>
        <v>0</v>
      </c>
      <c r="BI839" s="148">
        <f>IF(N839="nulová",J839,0)</f>
        <v>0</v>
      </c>
      <c r="BJ839" s="17" t="s">
        <v>83</v>
      </c>
      <c r="BK839" s="148">
        <f>ROUND(I839*H839,2)</f>
        <v>0</v>
      </c>
      <c r="BL839" s="17" t="s">
        <v>188</v>
      </c>
      <c r="BM839" s="147" t="s">
        <v>2001</v>
      </c>
    </row>
    <row r="840" spans="2:65" s="1" customFormat="1" ht="11.25">
      <c r="B840" s="32"/>
      <c r="D840" s="149" t="s">
        <v>190</v>
      </c>
      <c r="F840" s="150" t="s">
        <v>2000</v>
      </c>
      <c r="I840" s="151"/>
      <c r="L840" s="32"/>
      <c r="M840" s="152"/>
      <c r="T840" s="56"/>
      <c r="AT840" s="17" t="s">
        <v>190</v>
      </c>
      <c r="AU840" s="17" t="s">
        <v>85</v>
      </c>
    </row>
    <row r="841" spans="2:65" s="12" customFormat="1" ht="11.25">
      <c r="B841" s="168"/>
      <c r="D841" s="149" t="s">
        <v>1207</v>
      </c>
      <c r="E841" s="169" t="s">
        <v>1</v>
      </c>
      <c r="F841" s="170" t="s">
        <v>1037</v>
      </c>
      <c r="H841" s="171">
        <v>140</v>
      </c>
      <c r="I841" s="172"/>
      <c r="L841" s="168"/>
      <c r="M841" s="173"/>
      <c r="T841" s="174"/>
      <c r="AT841" s="169" t="s">
        <v>1207</v>
      </c>
      <c r="AU841" s="169" t="s">
        <v>85</v>
      </c>
      <c r="AV841" s="12" t="s">
        <v>85</v>
      </c>
      <c r="AW841" s="12" t="s">
        <v>33</v>
      </c>
      <c r="AX841" s="12" t="s">
        <v>83</v>
      </c>
      <c r="AY841" s="169" t="s">
        <v>181</v>
      </c>
    </row>
    <row r="842" spans="2:65" s="1" customFormat="1" ht="24.2" customHeight="1">
      <c r="B842" s="134"/>
      <c r="C842" s="135" t="s">
        <v>1109</v>
      </c>
      <c r="D842" s="135" t="s">
        <v>182</v>
      </c>
      <c r="E842" s="136" t="s">
        <v>2002</v>
      </c>
      <c r="F842" s="137" t="s">
        <v>2003</v>
      </c>
      <c r="G842" s="138" t="s">
        <v>1211</v>
      </c>
      <c r="H842" s="139">
        <v>3.36</v>
      </c>
      <c r="I842" s="140"/>
      <c r="J842" s="141">
        <f>ROUND(I842*H842,2)</f>
        <v>0</v>
      </c>
      <c r="K842" s="137" t="s">
        <v>1</v>
      </c>
      <c r="L842" s="142"/>
      <c r="M842" s="143" t="s">
        <v>1</v>
      </c>
      <c r="N842" s="144" t="s">
        <v>41</v>
      </c>
      <c r="P842" s="145">
        <f>O842*H842</f>
        <v>0</v>
      </c>
      <c r="Q842" s="145">
        <v>0.55000000000000004</v>
      </c>
      <c r="R842" s="145">
        <f>Q842*H842</f>
        <v>1.8480000000000001</v>
      </c>
      <c r="S842" s="145">
        <v>0</v>
      </c>
      <c r="T842" s="146">
        <f>S842*H842</f>
        <v>0</v>
      </c>
      <c r="AR842" s="147" t="s">
        <v>187</v>
      </c>
      <c r="AT842" s="147" t="s">
        <v>182</v>
      </c>
      <c r="AU842" s="147" t="s">
        <v>85</v>
      </c>
      <c r="AY842" s="17" t="s">
        <v>181</v>
      </c>
      <c r="BE842" s="148">
        <f>IF(N842="základní",J842,0)</f>
        <v>0</v>
      </c>
      <c r="BF842" s="148">
        <f>IF(N842="snížená",J842,0)</f>
        <v>0</v>
      </c>
      <c r="BG842" s="148">
        <f>IF(N842="zákl. přenesená",J842,0)</f>
        <v>0</v>
      </c>
      <c r="BH842" s="148">
        <f>IF(N842="sníž. přenesená",J842,0)</f>
        <v>0</v>
      </c>
      <c r="BI842" s="148">
        <f>IF(N842="nulová",J842,0)</f>
        <v>0</v>
      </c>
      <c r="BJ842" s="17" t="s">
        <v>83</v>
      </c>
      <c r="BK842" s="148">
        <f>ROUND(I842*H842,2)</f>
        <v>0</v>
      </c>
      <c r="BL842" s="17" t="s">
        <v>188</v>
      </c>
      <c r="BM842" s="147" t="s">
        <v>2004</v>
      </c>
    </row>
    <row r="843" spans="2:65" s="1" customFormat="1" ht="11.25">
      <c r="B843" s="32"/>
      <c r="D843" s="149" t="s">
        <v>190</v>
      </c>
      <c r="F843" s="150" t="s">
        <v>2003</v>
      </c>
      <c r="I843" s="151"/>
      <c r="L843" s="32"/>
      <c r="M843" s="152"/>
      <c r="T843" s="56"/>
      <c r="AT843" s="17" t="s">
        <v>190</v>
      </c>
      <c r="AU843" s="17" t="s">
        <v>85</v>
      </c>
    </row>
    <row r="844" spans="2:65" s="12" customFormat="1" ht="11.25">
      <c r="B844" s="168"/>
      <c r="D844" s="149" t="s">
        <v>1207</v>
      </c>
      <c r="E844" s="169" t="s">
        <v>1</v>
      </c>
      <c r="F844" s="170" t="s">
        <v>2005</v>
      </c>
      <c r="H844" s="171">
        <v>3.36</v>
      </c>
      <c r="I844" s="172"/>
      <c r="L844" s="168"/>
      <c r="M844" s="173"/>
      <c r="T844" s="174"/>
      <c r="AT844" s="169" t="s">
        <v>1207</v>
      </c>
      <c r="AU844" s="169" t="s">
        <v>85</v>
      </c>
      <c r="AV844" s="12" t="s">
        <v>85</v>
      </c>
      <c r="AW844" s="12" t="s">
        <v>33</v>
      </c>
      <c r="AX844" s="12" t="s">
        <v>83</v>
      </c>
      <c r="AY844" s="169" t="s">
        <v>181</v>
      </c>
    </row>
    <row r="845" spans="2:65" s="1" customFormat="1" ht="16.5" customHeight="1">
      <c r="B845" s="134"/>
      <c r="C845" s="153" t="s">
        <v>2006</v>
      </c>
      <c r="D845" s="153" t="s">
        <v>191</v>
      </c>
      <c r="E845" s="154" t="s">
        <v>2007</v>
      </c>
      <c r="F845" s="155" t="s">
        <v>2008</v>
      </c>
      <c r="G845" s="156" t="s">
        <v>734</v>
      </c>
      <c r="H845" s="157">
        <v>17</v>
      </c>
      <c r="I845" s="158"/>
      <c r="J845" s="159">
        <f>ROUND(I845*H845,2)</f>
        <v>0</v>
      </c>
      <c r="K845" s="155" t="s">
        <v>1</v>
      </c>
      <c r="L845" s="32"/>
      <c r="M845" s="160" t="s">
        <v>1</v>
      </c>
      <c r="N845" s="161" t="s">
        <v>41</v>
      </c>
      <c r="P845" s="145">
        <f>O845*H845</f>
        <v>0</v>
      </c>
      <c r="Q845" s="145">
        <v>0</v>
      </c>
      <c r="R845" s="145">
        <f>Q845*H845</f>
        <v>0</v>
      </c>
      <c r="S845" s="145">
        <v>0</v>
      </c>
      <c r="T845" s="146">
        <f>S845*H845</f>
        <v>0</v>
      </c>
      <c r="AR845" s="147" t="s">
        <v>188</v>
      </c>
      <c r="AT845" s="147" t="s">
        <v>191</v>
      </c>
      <c r="AU845" s="147" t="s">
        <v>85</v>
      </c>
      <c r="AY845" s="17" t="s">
        <v>181</v>
      </c>
      <c r="BE845" s="148">
        <f>IF(N845="základní",J845,0)</f>
        <v>0</v>
      </c>
      <c r="BF845" s="148">
        <f>IF(N845="snížená",J845,0)</f>
        <v>0</v>
      </c>
      <c r="BG845" s="148">
        <f>IF(N845="zákl. přenesená",J845,0)</f>
        <v>0</v>
      </c>
      <c r="BH845" s="148">
        <f>IF(N845="sníž. přenesená",J845,0)</f>
        <v>0</v>
      </c>
      <c r="BI845" s="148">
        <f>IF(N845="nulová",J845,0)</f>
        <v>0</v>
      </c>
      <c r="BJ845" s="17" t="s">
        <v>83</v>
      </c>
      <c r="BK845" s="148">
        <f>ROUND(I845*H845,2)</f>
        <v>0</v>
      </c>
      <c r="BL845" s="17" t="s">
        <v>188</v>
      </c>
      <c r="BM845" s="147" t="s">
        <v>2009</v>
      </c>
    </row>
    <row r="846" spans="2:65" s="1" customFormat="1" ht="11.25">
      <c r="B846" s="32"/>
      <c r="D846" s="149" t="s">
        <v>190</v>
      </c>
      <c r="F846" s="150" t="s">
        <v>2008</v>
      </c>
      <c r="I846" s="151"/>
      <c r="L846" s="32"/>
      <c r="M846" s="152"/>
      <c r="T846" s="56"/>
      <c r="AT846" s="17" t="s">
        <v>190</v>
      </c>
      <c r="AU846" s="17" t="s">
        <v>85</v>
      </c>
    </row>
    <row r="847" spans="2:65" s="12" customFormat="1" ht="11.25">
      <c r="B847" s="168"/>
      <c r="D847" s="149" t="s">
        <v>1207</v>
      </c>
      <c r="E847" s="169" t="s">
        <v>1</v>
      </c>
      <c r="F847" s="170" t="s">
        <v>2010</v>
      </c>
      <c r="H847" s="171">
        <v>17</v>
      </c>
      <c r="I847" s="172"/>
      <c r="L847" s="168"/>
      <c r="M847" s="173"/>
      <c r="T847" s="174"/>
      <c r="AT847" s="169" t="s">
        <v>1207</v>
      </c>
      <c r="AU847" s="169" t="s">
        <v>85</v>
      </c>
      <c r="AV847" s="12" t="s">
        <v>85</v>
      </c>
      <c r="AW847" s="12" t="s">
        <v>33</v>
      </c>
      <c r="AX847" s="12" t="s">
        <v>83</v>
      </c>
      <c r="AY847" s="169" t="s">
        <v>181</v>
      </c>
    </row>
    <row r="848" spans="2:65" s="1" customFormat="1" ht="16.5" customHeight="1">
      <c r="B848" s="134"/>
      <c r="C848" s="135" t="s">
        <v>1113</v>
      </c>
      <c r="D848" s="135" t="s">
        <v>182</v>
      </c>
      <c r="E848" s="136" t="s">
        <v>2011</v>
      </c>
      <c r="F848" s="137" t="s">
        <v>2012</v>
      </c>
      <c r="G848" s="138" t="s">
        <v>1211</v>
      </c>
      <c r="H848" s="139">
        <v>0.85</v>
      </c>
      <c r="I848" s="140"/>
      <c r="J848" s="141">
        <f>ROUND(I848*H848,2)</f>
        <v>0</v>
      </c>
      <c r="K848" s="137" t="s">
        <v>1</v>
      </c>
      <c r="L848" s="142"/>
      <c r="M848" s="143" t="s">
        <v>1</v>
      </c>
      <c r="N848" s="144" t="s">
        <v>41</v>
      </c>
      <c r="P848" s="145">
        <f>O848*H848</f>
        <v>0</v>
      </c>
      <c r="Q848" s="145">
        <v>0.5</v>
      </c>
      <c r="R848" s="145">
        <f>Q848*H848</f>
        <v>0.42499999999999999</v>
      </c>
      <c r="S848" s="145">
        <v>0</v>
      </c>
      <c r="T848" s="146">
        <f>S848*H848</f>
        <v>0</v>
      </c>
      <c r="AR848" s="147" t="s">
        <v>187</v>
      </c>
      <c r="AT848" s="147" t="s">
        <v>182</v>
      </c>
      <c r="AU848" s="147" t="s">
        <v>85</v>
      </c>
      <c r="AY848" s="17" t="s">
        <v>181</v>
      </c>
      <c r="BE848" s="148">
        <f>IF(N848="základní",J848,0)</f>
        <v>0</v>
      </c>
      <c r="BF848" s="148">
        <f>IF(N848="snížená",J848,0)</f>
        <v>0</v>
      </c>
      <c r="BG848" s="148">
        <f>IF(N848="zákl. přenesená",J848,0)</f>
        <v>0</v>
      </c>
      <c r="BH848" s="148">
        <f>IF(N848="sníž. přenesená",J848,0)</f>
        <v>0</v>
      </c>
      <c r="BI848" s="148">
        <f>IF(N848="nulová",J848,0)</f>
        <v>0</v>
      </c>
      <c r="BJ848" s="17" t="s">
        <v>83</v>
      </c>
      <c r="BK848" s="148">
        <f>ROUND(I848*H848,2)</f>
        <v>0</v>
      </c>
      <c r="BL848" s="17" t="s">
        <v>188</v>
      </c>
      <c r="BM848" s="147" t="s">
        <v>2013</v>
      </c>
    </row>
    <row r="849" spans="2:65" s="1" customFormat="1" ht="11.25">
      <c r="B849" s="32"/>
      <c r="D849" s="149" t="s">
        <v>190</v>
      </c>
      <c r="F849" s="150" t="s">
        <v>2012</v>
      </c>
      <c r="I849" s="151"/>
      <c r="L849" s="32"/>
      <c r="M849" s="152"/>
      <c r="T849" s="56"/>
      <c r="AT849" s="17" t="s">
        <v>190</v>
      </c>
      <c r="AU849" s="17" t="s">
        <v>85</v>
      </c>
    </row>
    <row r="850" spans="2:65" s="12" customFormat="1" ht="11.25">
      <c r="B850" s="168"/>
      <c r="D850" s="149" t="s">
        <v>1207</v>
      </c>
      <c r="E850" s="169" t="s">
        <v>1</v>
      </c>
      <c r="F850" s="170" t="s">
        <v>2014</v>
      </c>
      <c r="H850" s="171">
        <v>0.85</v>
      </c>
      <c r="I850" s="172"/>
      <c r="L850" s="168"/>
      <c r="M850" s="173"/>
      <c r="T850" s="174"/>
      <c r="AT850" s="169" t="s">
        <v>1207</v>
      </c>
      <c r="AU850" s="169" t="s">
        <v>85</v>
      </c>
      <c r="AV850" s="12" t="s">
        <v>85</v>
      </c>
      <c r="AW850" s="12" t="s">
        <v>33</v>
      </c>
      <c r="AX850" s="12" t="s">
        <v>83</v>
      </c>
      <c r="AY850" s="169" t="s">
        <v>181</v>
      </c>
    </row>
    <row r="851" spans="2:65" s="1" customFormat="1" ht="24.2" customHeight="1">
      <c r="B851" s="134"/>
      <c r="C851" s="153" t="s">
        <v>2015</v>
      </c>
      <c r="D851" s="153" t="s">
        <v>191</v>
      </c>
      <c r="E851" s="154" t="s">
        <v>2016</v>
      </c>
      <c r="F851" s="155" t="s">
        <v>2017</v>
      </c>
      <c r="G851" s="156" t="s">
        <v>734</v>
      </c>
      <c r="H851" s="157">
        <v>140</v>
      </c>
      <c r="I851" s="158"/>
      <c r="J851" s="159">
        <f>ROUND(I851*H851,2)</f>
        <v>0</v>
      </c>
      <c r="K851" s="155" t="s">
        <v>1</v>
      </c>
      <c r="L851" s="32"/>
      <c r="M851" s="160" t="s">
        <v>1</v>
      </c>
      <c r="N851" s="161" t="s">
        <v>41</v>
      </c>
      <c r="P851" s="145">
        <f>O851*H851</f>
        <v>0</v>
      </c>
      <c r="Q851" s="145">
        <v>0</v>
      </c>
      <c r="R851" s="145">
        <f>Q851*H851</f>
        <v>0</v>
      </c>
      <c r="S851" s="145">
        <v>0</v>
      </c>
      <c r="T851" s="146">
        <f>S851*H851</f>
        <v>0</v>
      </c>
      <c r="AR851" s="147" t="s">
        <v>188</v>
      </c>
      <c r="AT851" s="147" t="s">
        <v>191</v>
      </c>
      <c r="AU851" s="147" t="s">
        <v>85</v>
      </c>
      <c r="AY851" s="17" t="s">
        <v>181</v>
      </c>
      <c r="BE851" s="148">
        <f>IF(N851="základní",J851,0)</f>
        <v>0</v>
      </c>
      <c r="BF851" s="148">
        <f>IF(N851="snížená",J851,0)</f>
        <v>0</v>
      </c>
      <c r="BG851" s="148">
        <f>IF(N851="zákl. přenesená",J851,0)</f>
        <v>0</v>
      </c>
      <c r="BH851" s="148">
        <f>IF(N851="sníž. přenesená",J851,0)</f>
        <v>0</v>
      </c>
      <c r="BI851" s="148">
        <f>IF(N851="nulová",J851,0)</f>
        <v>0</v>
      </c>
      <c r="BJ851" s="17" t="s">
        <v>83</v>
      </c>
      <c r="BK851" s="148">
        <f>ROUND(I851*H851,2)</f>
        <v>0</v>
      </c>
      <c r="BL851" s="17" t="s">
        <v>188</v>
      </c>
      <c r="BM851" s="147" t="s">
        <v>2018</v>
      </c>
    </row>
    <row r="852" spans="2:65" s="1" customFormat="1" ht="11.25">
      <c r="B852" s="32"/>
      <c r="D852" s="149" t="s">
        <v>190</v>
      </c>
      <c r="F852" s="150" t="s">
        <v>2017</v>
      </c>
      <c r="I852" s="151"/>
      <c r="L852" s="32"/>
      <c r="M852" s="152"/>
      <c r="T852" s="56"/>
      <c r="AT852" s="17" t="s">
        <v>190</v>
      </c>
      <c r="AU852" s="17" t="s">
        <v>85</v>
      </c>
    </row>
    <row r="853" spans="2:65" s="1" customFormat="1" ht="21.75" customHeight="1">
      <c r="B853" s="134"/>
      <c r="C853" s="135" t="s">
        <v>1116</v>
      </c>
      <c r="D853" s="135" t="s">
        <v>182</v>
      </c>
      <c r="E853" s="136" t="s">
        <v>2019</v>
      </c>
      <c r="F853" s="137" t="s">
        <v>2020</v>
      </c>
      <c r="G853" s="138" t="s">
        <v>1211</v>
      </c>
      <c r="H853" s="139">
        <v>1.5680000000000001</v>
      </c>
      <c r="I853" s="140"/>
      <c r="J853" s="141">
        <f>ROUND(I853*H853,2)</f>
        <v>0</v>
      </c>
      <c r="K853" s="137" t="s">
        <v>1</v>
      </c>
      <c r="L853" s="142"/>
      <c r="M853" s="143" t="s">
        <v>1</v>
      </c>
      <c r="N853" s="144" t="s">
        <v>41</v>
      </c>
      <c r="P853" s="145">
        <f>O853*H853</f>
        <v>0</v>
      </c>
      <c r="Q853" s="145">
        <v>0.55000000000000004</v>
      </c>
      <c r="R853" s="145">
        <f>Q853*H853</f>
        <v>0.86240000000000006</v>
      </c>
      <c r="S853" s="145">
        <v>0</v>
      </c>
      <c r="T853" s="146">
        <f>S853*H853</f>
        <v>0</v>
      </c>
      <c r="AR853" s="147" t="s">
        <v>187</v>
      </c>
      <c r="AT853" s="147" t="s">
        <v>182</v>
      </c>
      <c r="AU853" s="147" t="s">
        <v>85</v>
      </c>
      <c r="AY853" s="17" t="s">
        <v>181</v>
      </c>
      <c r="BE853" s="148">
        <f>IF(N853="základní",J853,0)</f>
        <v>0</v>
      </c>
      <c r="BF853" s="148">
        <f>IF(N853="snížená",J853,0)</f>
        <v>0</v>
      </c>
      <c r="BG853" s="148">
        <f>IF(N853="zákl. přenesená",J853,0)</f>
        <v>0</v>
      </c>
      <c r="BH853" s="148">
        <f>IF(N853="sníž. přenesená",J853,0)</f>
        <v>0</v>
      </c>
      <c r="BI853" s="148">
        <f>IF(N853="nulová",J853,0)</f>
        <v>0</v>
      </c>
      <c r="BJ853" s="17" t="s">
        <v>83</v>
      </c>
      <c r="BK853" s="148">
        <f>ROUND(I853*H853,2)</f>
        <v>0</v>
      </c>
      <c r="BL853" s="17" t="s">
        <v>188</v>
      </c>
      <c r="BM853" s="147" t="s">
        <v>2021</v>
      </c>
    </row>
    <row r="854" spans="2:65" s="1" customFormat="1" ht="11.25">
      <c r="B854" s="32"/>
      <c r="D854" s="149" t="s">
        <v>190</v>
      </c>
      <c r="F854" s="150" t="s">
        <v>2020</v>
      </c>
      <c r="I854" s="151"/>
      <c r="L854" s="32"/>
      <c r="M854" s="152"/>
      <c r="T854" s="56"/>
      <c r="AT854" s="17" t="s">
        <v>190</v>
      </c>
      <c r="AU854" s="17" t="s">
        <v>85</v>
      </c>
    </row>
    <row r="855" spans="2:65" s="12" customFormat="1" ht="11.25">
      <c r="B855" s="168"/>
      <c r="D855" s="149" t="s">
        <v>1207</v>
      </c>
      <c r="E855" s="169" t="s">
        <v>1</v>
      </c>
      <c r="F855" s="170" t="s">
        <v>2022</v>
      </c>
      <c r="H855" s="171">
        <v>1.5680000000000001</v>
      </c>
      <c r="I855" s="172"/>
      <c r="L855" s="168"/>
      <c r="M855" s="173"/>
      <c r="T855" s="174"/>
      <c r="AT855" s="169" t="s">
        <v>1207</v>
      </c>
      <c r="AU855" s="169" t="s">
        <v>85</v>
      </c>
      <c r="AV855" s="12" t="s">
        <v>85</v>
      </c>
      <c r="AW855" s="12" t="s">
        <v>33</v>
      </c>
      <c r="AX855" s="12" t="s">
        <v>83</v>
      </c>
      <c r="AY855" s="169" t="s">
        <v>181</v>
      </c>
    </row>
    <row r="856" spans="2:65" s="1" customFormat="1" ht="24.2" customHeight="1">
      <c r="B856" s="134"/>
      <c r="C856" s="153" t="s">
        <v>2023</v>
      </c>
      <c r="D856" s="153" t="s">
        <v>191</v>
      </c>
      <c r="E856" s="154" t="s">
        <v>2024</v>
      </c>
      <c r="F856" s="155" t="s">
        <v>2025</v>
      </c>
      <c r="G856" s="156" t="s">
        <v>734</v>
      </c>
      <c r="H856" s="157">
        <v>157</v>
      </c>
      <c r="I856" s="158"/>
      <c r="J856" s="159">
        <f>ROUND(I856*H856,2)</f>
        <v>0</v>
      </c>
      <c r="K856" s="155" t="s">
        <v>1</v>
      </c>
      <c r="L856" s="32"/>
      <c r="M856" s="160" t="s">
        <v>1</v>
      </c>
      <c r="N856" s="161" t="s">
        <v>41</v>
      </c>
      <c r="P856" s="145">
        <f>O856*H856</f>
        <v>0</v>
      </c>
      <c r="Q856" s="145">
        <v>1.8000000000000001E-4</v>
      </c>
      <c r="R856" s="145">
        <f>Q856*H856</f>
        <v>2.826E-2</v>
      </c>
      <c r="S856" s="145">
        <v>0</v>
      </c>
      <c r="T856" s="146">
        <f>S856*H856</f>
        <v>0</v>
      </c>
      <c r="AR856" s="147" t="s">
        <v>188</v>
      </c>
      <c r="AT856" s="147" t="s">
        <v>191</v>
      </c>
      <c r="AU856" s="147" t="s">
        <v>85</v>
      </c>
      <c r="AY856" s="17" t="s">
        <v>181</v>
      </c>
      <c r="BE856" s="148">
        <f>IF(N856="základní",J856,0)</f>
        <v>0</v>
      </c>
      <c r="BF856" s="148">
        <f>IF(N856="snížená",J856,0)</f>
        <v>0</v>
      </c>
      <c r="BG856" s="148">
        <f>IF(N856="zákl. přenesená",J856,0)</f>
        <v>0</v>
      </c>
      <c r="BH856" s="148">
        <f>IF(N856="sníž. přenesená",J856,0)</f>
        <v>0</v>
      </c>
      <c r="BI856" s="148">
        <f>IF(N856="nulová",J856,0)</f>
        <v>0</v>
      </c>
      <c r="BJ856" s="17" t="s">
        <v>83</v>
      </c>
      <c r="BK856" s="148">
        <f>ROUND(I856*H856,2)</f>
        <v>0</v>
      </c>
      <c r="BL856" s="17" t="s">
        <v>188</v>
      </c>
      <c r="BM856" s="147" t="s">
        <v>2026</v>
      </c>
    </row>
    <row r="857" spans="2:65" s="1" customFormat="1" ht="19.5">
      <c r="B857" s="32"/>
      <c r="D857" s="149" t="s">
        <v>190</v>
      </c>
      <c r="F857" s="150" t="s">
        <v>2025</v>
      </c>
      <c r="I857" s="151"/>
      <c r="L857" s="32"/>
      <c r="M857" s="152"/>
      <c r="T857" s="56"/>
      <c r="AT857" s="17" t="s">
        <v>190</v>
      </c>
      <c r="AU857" s="17" t="s">
        <v>85</v>
      </c>
    </row>
    <row r="858" spans="2:65" s="12" customFormat="1" ht="11.25">
      <c r="B858" s="168"/>
      <c r="D858" s="149" t="s">
        <v>1207</v>
      </c>
      <c r="E858" s="169" t="s">
        <v>1</v>
      </c>
      <c r="F858" s="170" t="s">
        <v>2027</v>
      </c>
      <c r="H858" s="171">
        <v>157</v>
      </c>
      <c r="I858" s="172"/>
      <c r="L858" s="168"/>
      <c r="M858" s="173"/>
      <c r="T858" s="174"/>
      <c r="AT858" s="169" t="s">
        <v>1207</v>
      </c>
      <c r="AU858" s="169" t="s">
        <v>85</v>
      </c>
      <c r="AV858" s="12" t="s">
        <v>85</v>
      </c>
      <c r="AW858" s="12" t="s">
        <v>33</v>
      </c>
      <c r="AX858" s="12" t="s">
        <v>83</v>
      </c>
      <c r="AY858" s="169" t="s">
        <v>181</v>
      </c>
    </row>
    <row r="859" spans="2:65" s="1" customFormat="1" ht="24.2" customHeight="1">
      <c r="B859" s="134"/>
      <c r="C859" s="153" t="s">
        <v>1120</v>
      </c>
      <c r="D859" s="153" t="s">
        <v>191</v>
      </c>
      <c r="E859" s="154" t="s">
        <v>2028</v>
      </c>
      <c r="F859" s="155" t="s">
        <v>2029</v>
      </c>
      <c r="G859" s="156" t="s">
        <v>217</v>
      </c>
      <c r="H859" s="157">
        <v>8.5</v>
      </c>
      <c r="I859" s="158"/>
      <c r="J859" s="159">
        <f>ROUND(I859*H859,2)</f>
        <v>0</v>
      </c>
      <c r="K859" s="155" t="s">
        <v>1</v>
      </c>
      <c r="L859" s="32"/>
      <c r="M859" s="160" t="s">
        <v>1</v>
      </c>
      <c r="N859" s="161" t="s">
        <v>41</v>
      </c>
      <c r="P859" s="145">
        <f>O859*H859</f>
        <v>0</v>
      </c>
      <c r="Q859" s="145">
        <v>0</v>
      </c>
      <c r="R859" s="145">
        <f>Q859*H859</f>
        <v>0</v>
      </c>
      <c r="S859" s="145">
        <v>0</v>
      </c>
      <c r="T859" s="146">
        <f>S859*H859</f>
        <v>0</v>
      </c>
      <c r="AR859" s="147" t="s">
        <v>188</v>
      </c>
      <c r="AT859" s="147" t="s">
        <v>191</v>
      </c>
      <c r="AU859" s="147" t="s">
        <v>85</v>
      </c>
      <c r="AY859" s="17" t="s">
        <v>181</v>
      </c>
      <c r="BE859" s="148">
        <f>IF(N859="základní",J859,0)</f>
        <v>0</v>
      </c>
      <c r="BF859" s="148">
        <f>IF(N859="snížená",J859,0)</f>
        <v>0</v>
      </c>
      <c r="BG859" s="148">
        <f>IF(N859="zákl. přenesená",J859,0)</f>
        <v>0</v>
      </c>
      <c r="BH859" s="148">
        <f>IF(N859="sníž. přenesená",J859,0)</f>
        <v>0</v>
      </c>
      <c r="BI859" s="148">
        <f>IF(N859="nulová",J859,0)</f>
        <v>0</v>
      </c>
      <c r="BJ859" s="17" t="s">
        <v>83</v>
      </c>
      <c r="BK859" s="148">
        <f>ROUND(I859*H859,2)</f>
        <v>0</v>
      </c>
      <c r="BL859" s="17" t="s">
        <v>188</v>
      </c>
      <c r="BM859" s="147" t="s">
        <v>2030</v>
      </c>
    </row>
    <row r="860" spans="2:65" s="1" customFormat="1" ht="19.5">
      <c r="B860" s="32"/>
      <c r="D860" s="149" t="s">
        <v>190</v>
      </c>
      <c r="F860" s="150" t="s">
        <v>2029</v>
      </c>
      <c r="I860" s="151"/>
      <c r="L860" s="32"/>
      <c r="M860" s="152"/>
      <c r="T860" s="56"/>
      <c r="AT860" s="17" t="s">
        <v>190</v>
      </c>
      <c r="AU860" s="17" t="s">
        <v>85</v>
      </c>
    </row>
    <row r="861" spans="2:65" s="12" customFormat="1" ht="11.25">
      <c r="B861" s="168"/>
      <c r="D861" s="149" t="s">
        <v>1207</v>
      </c>
      <c r="E861" s="169" t="s">
        <v>1</v>
      </c>
      <c r="F861" s="170" t="s">
        <v>2031</v>
      </c>
      <c r="H861" s="171">
        <v>8.5</v>
      </c>
      <c r="I861" s="172"/>
      <c r="L861" s="168"/>
      <c r="M861" s="173"/>
      <c r="T861" s="174"/>
      <c r="AT861" s="169" t="s">
        <v>1207</v>
      </c>
      <c r="AU861" s="169" t="s">
        <v>85</v>
      </c>
      <c r="AV861" s="12" t="s">
        <v>85</v>
      </c>
      <c r="AW861" s="12" t="s">
        <v>33</v>
      </c>
      <c r="AX861" s="12" t="s">
        <v>83</v>
      </c>
      <c r="AY861" s="169" t="s">
        <v>181</v>
      </c>
    </row>
    <row r="862" spans="2:65" s="1" customFormat="1" ht="21.75" customHeight="1">
      <c r="B862" s="134"/>
      <c r="C862" s="135" t="s">
        <v>2032</v>
      </c>
      <c r="D862" s="135" t="s">
        <v>182</v>
      </c>
      <c r="E862" s="136" t="s">
        <v>2033</v>
      </c>
      <c r="F862" s="137" t="s">
        <v>2034</v>
      </c>
      <c r="G862" s="138" t="s">
        <v>1211</v>
      </c>
      <c r="H862" s="139">
        <v>0.28899999999999998</v>
      </c>
      <c r="I862" s="140"/>
      <c r="J862" s="141">
        <f>ROUND(I862*H862,2)</f>
        <v>0</v>
      </c>
      <c r="K862" s="137" t="s">
        <v>1</v>
      </c>
      <c r="L862" s="142"/>
      <c r="M862" s="143" t="s">
        <v>1</v>
      </c>
      <c r="N862" s="144" t="s">
        <v>41</v>
      </c>
      <c r="P862" s="145">
        <f>O862*H862</f>
        <v>0</v>
      </c>
      <c r="Q862" s="145">
        <v>0.55000000000000004</v>
      </c>
      <c r="R862" s="145">
        <f>Q862*H862</f>
        <v>0.15895000000000001</v>
      </c>
      <c r="S862" s="145">
        <v>0</v>
      </c>
      <c r="T862" s="146">
        <f>S862*H862</f>
        <v>0</v>
      </c>
      <c r="AR862" s="147" t="s">
        <v>187</v>
      </c>
      <c r="AT862" s="147" t="s">
        <v>182</v>
      </c>
      <c r="AU862" s="147" t="s">
        <v>85</v>
      </c>
      <c r="AY862" s="17" t="s">
        <v>181</v>
      </c>
      <c r="BE862" s="148">
        <f>IF(N862="základní",J862,0)</f>
        <v>0</v>
      </c>
      <c r="BF862" s="148">
        <f>IF(N862="snížená",J862,0)</f>
        <v>0</v>
      </c>
      <c r="BG862" s="148">
        <f>IF(N862="zákl. přenesená",J862,0)</f>
        <v>0</v>
      </c>
      <c r="BH862" s="148">
        <f>IF(N862="sníž. přenesená",J862,0)</f>
        <v>0</v>
      </c>
      <c r="BI862" s="148">
        <f>IF(N862="nulová",J862,0)</f>
        <v>0</v>
      </c>
      <c r="BJ862" s="17" t="s">
        <v>83</v>
      </c>
      <c r="BK862" s="148">
        <f>ROUND(I862*H862,2)</f>
        <v>0</v>
      </c>
      <c r="BL862" s="17" t="s">
        <v>188</v>
      </c>
      <c r="BM862" s="147" t="s">
        <v>2035</v>
      </c>
    </row>
    <row r="863" spans="2:65" s="1" customFormat="1" ht="11.25">
      <c r="B863" s="32"/>
      <c r="D863" s="149" t="s">
        <v>190</v>
      </c>
      <c r="F863" s="150" t="s">
        <v>2034</v>
      </c>
      <c r="I863" s="151"/>
      <c r="L863" s="32"/>
      <c r="M863" s="152"/>
      <c r="T863" s="56"/>
      <c r="AT863" s="17" t="s">
        <v>190</v>
      </c>
      <c r="AU863" s="17" t="s">
        <v>85</v>
      </c>
    </row>
    <row r="864" spans="2:65" s="12" customFormat="1" ht="11.25">
      <c r="B864" s="168"/>
      <c r="D864" s="149" t="s">
        <v>1207</v>
      </c>
      <c r="E864" s="169" t="s">
        <v>1</v>
      </c>
      <c r="F864" s="170" t="s">
        <v>2036</v>
      </c>
      <c r="H864" s="171">
        <v>0.27500000000000002</v>
      </c>
      <c r="I864" s="172"/>
      <c r="L864" s="168"/>
      <c r="M864" s="173"/>
      <c r="T864" s="174"/>
      <c r="AT864" s="169" t="s">
        <v>1207</v>
      </c>
      <c r="AU864" s="169" t="s">
        <v>85</v>
      </c>
      <c r="AV864" s="12" t="s">
        <v>85</v>
      </c>
      <c r="AW864" s="12" t="s">
        <v>33</v>
      </c>
      <c r="AX864" s="12" t="s">
        <v>76</v>
      </c>
      <c r="AY864" s="169" t="s">
        <v>181</v>
      </c>
    </row>
    <row r="865" spans="2:65" s="12" customFormat="1" ht="11.25">
      <c r="B865" s="168"/>
      <c r="D865" s="149" t="s">
        <v>1207</v>
      </c>
      <c r="E865" s="169" t="s">
        <v>1</v>
      </c>
      <c r="F865" s="170" t="s">
        <v>2037</v>
      </c>
      <c r="H865" s="171">
        <v>0.28899999999999998</v>
      </c>
      <c r="I865" s="172"/>
      <c r="L865" s="168"/>
      <c r="M865" s="173"/>
      <c r="T865" s="174"/>
      <c r="AT865" s="169" t="s">
        <v>1207</v>
      </c>
      <c r="AU865" s="169" t="s">
        <v>85</v>
      </c>
      <c r="AV865" s="12" t="s">
        <v>85</v>
      </c>
      <c r="AW865" s="12" t="s">
        <v>33</v>
      </c>
      <c r="AX865" s="12" t="s">
        <v>83</v>
      </c>
      <c r="AY865" s="169" t="s">
        <v>181</v>
      </c>
    </row>
    <row r="866" spans="2:65" s="1" customFormat="1" ht="24.2" customHeight="1">
      <c r="B866" s="134"/>
      <c r="C866" s="153" t="s">
        <v>1123</v>
      </c>
      <c r="D866" s="153" t="s">
        <v>191</v>
      </c>
      <c r="E866" s="154" t="s">
        <v>2038</v>
      </c>
      <c r="F866" s="155" t="s">
        <v>2039</v>
      </c>
      <c r="G866" s="156" t="s">
        <v>1211</v>
      </c>
      <c r="H866" s="157">
        <v>0.28899999999999998</v>
      </c>
      <c r="I866" s="158"/>
      <c r="J866" s="159">
        <f>ROUND(I866*H866,2)</f>
        <v>0</v>
      </c>
      <c r="K866" s="155" t="s">
        <v>1</v>
      </c>
      <c r="L866" s="32"/>
      <c r="M866" s="160" t="s">
        <v>1</v>
      </c>
      <c r="N866" s="161" t="s">
        <v>41</v>
      </c>
      <c r="P866" s="145">
        <f>O866*H866</f>
        <v>0</v>
      </c>
      <c r="Q866" s="145">
        <v>2.4199999999999999E-2</v>
      </c>
      <c r="R866" s="145">
        <f>Q866*H866</f>
        <v>6.9937999999999997E-3</v>
      </c>
      <c r="S866" s="145">
        <v>0</v>
      </c>
      <c r="T866" s="146">
        <f>S866*H866</f>
        <v>0</v>
      </c>
      <c r="AR866" s="147" t="s">
        <v>188</v>
      </c>
      <c r="AT866" s="147" t="s">
        <v>191</v>
      </c>
      <c r="AU866" s="147" t="s">
        <v>85</v>
      </c>
      <c r="AY866" s="17" t="s">
        <v>181</v>
      </c>
      <c r="BE866" s="148">
        <f>IF(N866="základní",J866,0)</f>
        <v>0</v>
      </c>
      <c r="BF866" s="148">
        <f>IF(N866="snížená",J866,0)</f>
        <v>0</v>
      </c>
      <c r="BG866" s="148">
        <f>IF(N866="zákl. přenesená",J866,0)</f>
        <v>0</v>
      </c>
      <c r="BH866" s="148">
        <f>IF(N866="sníž. přenesená",J866,0)</f>
        <v>0</v>
      </c>
      <c r="BI866" s="148">
        <f>IF(N866="nulová",J866,0)</f>
        <v>0</v>
      </c>
      <c r="BJ866" s="17" t="s">
        <v>83</v>
      </c>
      <c r="BK866" s="148">
        <f>ROUND(I866*H866,2)</f>
        <v>0</v>
      </c>
      <c r="BL866" s="17" t="s">
        <v>188</v>
      </c>
      <c r="BM866" s="147" t="s">
        <v>2040</v>
      </c>
    </row>
    <row r="867" spans="2:65" s="1" customFormat="1" ht="11.25">
      <c r="B867" s="32"/>
      <c r="D867" s="149" t="s">
        <v>190</v>
      </c>
      <c r="F867" s="150" t="s">
        <v>2039</v>
      </c>
      <c r="I867" s="151"/>
      <c r="L867" s="32"/>
      <c r="M867" s="152"/>
      <c r="T867" s="56"/>
      <c r="AT867" s="17" t="s">
        <v>190</v>
      </c>
      <c r="AU867" s="17" t="s">
        <v>85</v>
      </c>
    </row>
    <row r="868" spans="2:65" s="12" customFormat="1" ht="11.25">
      <c r="B868" s="168"/>
      <c r="D868" s="149" t="s">
        <v>1207</v>
      </c>
      <c r="E868" s="169" t="s">
        <v>1</v>
      </c>
      <c r="F868" s="170" t="s">
        <v>2041</v>
      </c>
      <c r="H868" s="171">
        <v>0.28899999999999998</v>
      </c>
      <c r="I868" s="172"/>
      <c r="L868" s="168"/>
      <c r="M868" s="173"/>
      <c r="T868" s="174"/>
      <c r="AT868" s="169" t="s">
        <v>1207</v>
      </c>
      <c r="AU868" s="169" t="s">
        <v>85</v>
      </c>
      <c r="AV868" s="12" t="s">
        <v>85</v>
      </c>
      <c r="AW868" s="12" t="s">
        <v>33</v>
      </c>
      <c r="AX868" s="12" t="s">
        <v>83</v>
      </c>
      <c r="AY868" s="169" t="s">
        <v>181</v>
      </c>
    </row>
    <row r="869" spans="2:65" s="1" customFormat="1" ht="21.75" customHeight="1">
      <c r="B869" s="134"/>
      <c r="C869" s="153" t="s">
        <v>2042</v>
      </c>
      <c r="D869" s="153" t="s">
        <v>191</v>
      </c>
      <c r="E869" s="154" t="s">
        <v>2043</v>
      </c>
      <c r="F869" s="155" t="s">
        <v>2044</v>
      </c>
      <c r="G869" s="156" t="s">
        <v>734</v>
      </c>
      <c r="H869" s="157">
        <v>32.5</v>
      </c>
      <c r="I869" s="158"/>
      <c r="J869" s="159">
        <f>ROUND(I869*H869,2)</f>
        <v>0</v>
      </c>
      <c r="K869" s="155" t="s">
        <v>1</v>
      </c>
      <c r="L869" s="32"/>
      <c r="M869" s="160" t="s">
        <v>1</v>
      </c>
      <c r="N869" s="161" t="s">
        <v>41</v>
      </c>
      <c r="P869" s="145">
        <f>O869*H869</f>
        <v>0</v>
      </c>
      <c r="Q869" s="145">
        <v>0</v>
      </c>
      <c r="R869" s="145">
        <f>Q869*H869</f>
        <v>0</v>
      </c>
      <c r="S869" s="145">
        <v>1.4E-2</v>
      </c>
      <c r="T869" s="146">
        <f>S869*H869</f>
        <v>0.45500000000000002</v>
      </c>
      <c r="AR869" s="147" t="s">
        <v>188</v>
      </c>
      <c r="AT869" s="147" t="s">
        <v>191</v>
      </c>
      <c r="AU869" s="147" t="s">
        <v>85</v>
      </c>
      <c r="AY869" s="17" t="s">
        <v>181</v>
      </c>
      <c r="BE869" s="148">
        <f>IF(N869="základní",J869,0)</f>
        <v>0</v>
      </c>
      <c r="BF869" s="148">
        <f>IF(N869="snížená",J869,0)</f>
        <v>0</v>
      </c>
      <c r="BG869" s="148">
        <f>IF(N869="zákl. přenesená",J869,0)</f>
        <v>0</v>
      </c>
      <c r="BH869" s="148">
        <f>IF(N869="sníž. přenesená",J869,0)</f>
        <v>0</v>
      </c>
      <c r="BI869" s="148">
        <f>IF(N869="nulová",J869,0)</f>
        <v>0</v>
      </c>
      <c r="BJ869" s="17" t="s">
        <v>83</v>
      </c>
      <c r="BK869" s="148">
        <f>ROUND(I869*H869,2)</f>
        <v>0</v>
      </c>
      <c r="BL869" s="17" t="s">
        <v>188</v>
      </c>
      <c r="BM869" s="147" t="s">
        <v>2045</v>
      </c>
    </row>
    <row r="870" spans="2:65" s="1" customFormat="1" ht="11.25">
      <c r="B870" s="32"/>
      <c r="D870" s="149" t="s">
        <v>190</v>
      </c>
      <c r="F870" s="150" t="s">
        <v>2044</v>
      </c>
      <c r="I870" s="151"/>
      <c r="L870" s="32"/>
      <c r="M870" s="152"/>
      <c r="T870" s="56"/>
      <c r="AT870" s="17" t="s">
        <v>190</v>
      </c>
      <c r="AU870" s="17" t="s">
        <v>85</v>
      </c>
    </row>
    <row r="871" spans="2:65" s="12" customFormat="1" ht="11.25">
      <c r="B871" s="168"/>
      <c r="D871" s="149" t="s">
        <v>1207</v>
      </c>
      <c r="E871" s="169" t="s">
        <v>1</v>
      </c>
      <c r="F871" s="170" t="s">
        <v>2046</v>
      </c>
      <c r="H871" s="171">
        <v>32.5</v>
      </c>
      <c r="I871" s="172"/>
      <c r="L871" s="168"/>
      <c r="M871" s="173"/>
      <c r="T871" s="174"/>
      <c r="AT871" s="169" t="s">
        <v>1207</v>
      </c>
      <c r="AU871" s="169" t="s">
        <v>85</v>
      </c>
      <c r="AV871" s="12" t="s">
        <v>85</v>
      </c>
      <c r="AW871" s="12" t="s">
        <v>33</v>
      </c>
      <c r="AX871" s="12" t="s">
        <v>83</v>
      </c>
      <c r="AY871" s="169" t="s">
        <v>181</v>
      </c>
    </row>
    <row r="872" spans="2:65" s="1" customFormat="1" ht="24.2" customHeight="1">
      <c r="B872" s="134"/>
      <c r="C872" s="153" t="s">
        <v>1127</v>
      </c>
      <c r="D872" s="153" t="s">
        <v>191</v>
      </c>
      <c r="E872" s="154" t="s">
        <v>2047</v>
      </c>
      <c r="F872" s="155" t="s">
        <v>2048</v>
      </c>
      <c r="G872" s="156" t="s">
        <v>217</v>
      </c>
      <c r="H872" s="157">
        <v>49.8</v>
      </c>
      <c r="I872" s="158"/>
      <c r="J872" s="159">
        <f>ROUND(I872*H872,2)</f>
        <v>0</v>
      </c>
      <c r="K872" s="155" t="s">
        <v>1</v>
      </c>
      <c r="L872" s="32"/>
      <c r="M872" s="160" t="s">
        <v>1</v>
      </c>
      <c r="N872" s="161" t="s">
        <v>41</v>
      </c>
      <c r="P872" s="145">
        <f>O872*H872</f>
        <v>0</v>
      </c>
      <c r="Q872" s="145">
        <v>0</v>
      </c>
      <c r="R872" s="145">
        <f>Q872*H872</f>
        <v>0</v>
      </c>
      <c r="S872" s="145">
        <v>2.5000000000000001E-2</v>
      </c>
      <c r="T872" s="146">
        <f>S872*H872</f>
        <v>1.2450000000000001</v>
      </c>
      <c r="AR872" s="147" t="s">
        <v>188</v>
      </c>
      <c r="AT872" s="147" t="s">
        <v>191</v>
      </c>
      <c r="AU872" s="147" t="s">
        <v>85</v>
      </c>
      <c r="AY872" s="17" t="s">
        <v>181</v>
      </c>
      <c r="BE872" s="148">
        <f>IF(N872="základní",J872,0)</f>
        <v>0</v>
      </c>
      <c r="BF872" s="148">
        <f>IF(N872="snížená",J872,0)</f>
        <v>0</v>
      </c>
      <c r="BG872" s="148">
        <f>IF(N872="zákl. přenesená",J872,0)</f>
        <v>0</v>
      </c>
      <c r="BH872" s="148">
        <f>IF(N872="sníž. přenesená",J872,0)</f>
        <v>0</v>
      </c>
      <c r="BI872" s="148">
        <f>IF(N872="nulová",J872,0)</f>
        <v>0</v>
      </c>
      <c r="BJ872" s="17" t="s">
        <v>83</v>
      </c>
      <c r="BK872" s="148">
        <f>ROUND(I872*H872,2)</f>
        <v>0</v>
      </c>
      <c r="BL872" s="17" t="s">
        <v>188</v>
      </c>
      <c r="BM872" s="147" t="s">
        <v>2049</v>
      </c>
    </row>
    <row r="873" spans="2:65" s="1" customFormat="1" ht="19.5">
      <c r="B873" s="32"/>
      <c r="D873" s="149" t="s">
        <v>190</v>
      </c>
      <c r="F873" s="150" t="s">
        <v>2048</v>
      </c>
      <c r="I873" s="151"/>
      <c r="L873" s="32"/>
      <c r="M873" s="152"/>
      <c r="T873" s="56"/>
      <c r="AT873" s="17" t="s">
        <v>190</v>
      </c>
      <c r="AU873" s="17" t="s">
        <v>85</v>
      </c>
    </row>
    <row r="874" spans="2:65" s="12" customFormat="1" ht="11.25">
      <c r="B874" s="168"/>
      <c r="D874" s="149" t="s">
        <v>1207</v>
      </c>
      <c r="E874" s="169" t="s">
        <v>1</v>
      </c>
      <c r="F874" s="170" t="s">
        <v>2050</v>
      </c>
      <c r="H874" s="171">
        <v>49.8</v>
      </c>
      <c r="I874" s="172"/>
      <c r="L874" s="168"/>
      <c r="M874" s="173"/>
      <c r="T874" s="174"/>
      <c r="AT874" s="169" t="s">
        <v>1207</v>
      </c>
      <c r="AU874" s="169" t="s">
        <v>85</v>
      </c>
      <c r="AV874" s="12" t="s">
        <v>85</v>
      </c>
      <c r="AW874" s="12" t="s">
        <v>33</v>
      </c>
      <c r="AX874" s="12" t="s">
        <v>83</v>
      </c>
      <c r="AY874" s="169" t="s">
        <v>181</v>
      </c>
    </row>
    <row r="875" spans="2:65" s="1" customFormat="1" ht="33" customHeight="1">
      <c r="B875" s="134"/>
      <c r="C875" s="153" t="s">
        <v>2051</v>
      </c>
      <c r="D875" s="153" t="s">
        <v>191</v>
      </c>
      <c r="E875" s="154" t="s">
        <v>2052</v>
      </c>
      <c r="F875" s="155" t="s">
        <v>2053</v>
      </c>
      <c r="G875" s="156" t="s">
        <v>868</v>
      </c>
      <c r="H875" s="157">
        <v>11.574</v>
      </c>
      <c r="I875" s="158"/>
      <c r="J875" s="159">
        <f>ROUND(I875*H875,2)</f>
        <v>0</v>
      </c>
      <c r="K875" s="155" t="s">
        <v>1</v>
      </c>
      <c r="L875" s="32"/>
      <c r="M875" s="160" t="s">
        <v>1</v>
      </c>
      <c r="N875" s="161" t="s">
        <v>41</v>
      </c>
      <c r="P875" s="145">
        <f>O875*H875</f>
        <v>0</v>
      </c>
      <c r="Q875" s="145">
        <v>0</v>
      </c>
      <c r="R875" s="145">
        <f>Q875*H875</f>
        <v>0</v>
      </c>
      <c r="S875" s="145">
        <v>0</v>
      </c>
      <c r="T875" s="146">
        <f>S875*H875</f>
        <v>0</v>
      </c>
      <c r="AR875" s="147" t="s">
        <v>188</v>
      </c>
      <c r="AT875" s="147" t="s">
        <v>191</v>
      </c>
      <c r="AU875" s="147" t="s">
        <v>85</v>
      </c>
      <c r="AY875" s="17" t="s">
        <v>181</v>
      </c>
      <c r="BE875" s="148">
        <f>IF(N875="základní",J875,0)</f>
        <v>0</v>
      </c>
      <c r="BF875" s="148">
        <f>IF(N875="snížená",J875,0)</f>
        <v>0</v>
      </c>
      <c r="BG875" s="148">
        <f>IF(N875="zákl. přenesená",J875,0)</f>
        <v>0</v>
      </c>
      <c r="BH875" s="148">
        <f>IF(N875="sníž. přenesená",J875,0)</f>
        <v>0</v>
      </c>
      <c r="BI875" s="148">
        <f>IF(N875="nulová",J875,0)</f>
        <v>0</v>
      </c>
      <c r="BJ875" s="17" t="s">
        <v>83</v>
      </c>
      <c r="BK875" s="148">
        <f>ROUND(I875*H875,2)</f>
        <v>0</v>
      </c>
      <c r="BL875" s="17" t="s">
        <v>188</v>
      </c>
      <c r="BM875" s="147" t="s">
        <v>2054</v>
      </c>
    </row>
    <row r="876" spans="2:65" s="1" customFormat="1" ht="19.5">
      <c r="B876" s="32"/>
      <c r="D876" s="149" t="s">
        <v>190</v>
      </c>
      <c r="F876" s="150" t="s">
        <v>2053</v>
      </c>
      <c r="I876" s="151"/>
      <c r="L876" s="32"/>
      <c r="M876" s="152"/>
      <c r="T876" s="56"/>
      <c r="AT876" s="17" t="s">
        <v>190</v>
      </c>
      <c r="AU876" s="17" t="s">
        <v>85</v>
      </c>
    </row>
    <row r="877" spans="2:65" s="11" customFormat="1" ht="22.9" customHeight="1">
      <c r="B877" s="124"/>
      <c r="D877" s="125" t="s">
        <v>75</v>
      </c>
      <c r="E877" s="162" t="s">
        <v>2055</v>
      </c>
      <c r="F877" s="162" t="s">
        <v>2056</v>
      </c>
      <c r="I877" s="127"/>
      <c r="J877" s="163">
        <f>BK877</f>
        <v>0</v>
      </c>
      <c r="L877" s="124"/>
      <c r="M877" s="129"/>
      <c r="P877" s="130">
        <f>SUM(P878:P993)</f>
        <v>0</v>
      </c>
      <c r="R877" s="130">
        <f>SUM(R878:R993)</f>
        <v>23.39726782</v>
      </c>
      <c r="T877" s="131">
        <f>SUM(T878:T993)</f>
        <v>0</v>
      </c>
      <c r="AR877" s="125" t="s">
        <v>85</v>
      </c>
      <c r="AT877" s="132" t="s">
        <v>75</v>
      </c>
      <c r="AU877" s="132" t="s">
        <v>83</v>
      </c>
      <c r="AY877" s="125" t="s">
        <v>181</v>
      </c>
      <c r="BK877" s="133">
        <f>SUM(BK878:BK993)</f>
        <v>0</v>
      </c>
    </row>
    <row r="878" spans="2:65" s="1" customFormat="1" ht="24.2" customHeight="1">
      <c r="B878" s="134"/>
      <c r="C878" s="153" t="s">
        <v>1130</v>
      </c>
      <c r="D878" s="153" t="s">
        <v>191</v>
      </c>
      <c r="E878" s="154" t="s">
        <v>2057</v>
      </c>
      <c r="F878" s="155" t="s">
        <v>2058</v>
      </c>
      <c r="G878" s="156" t="s">
        <v>734</v>
      </c>
      <c r="H878" s="157">
        <v>116.55</v>
      </c>
      <c r="I878" s="158"/>
      <c r="J878" s="159">
        <f>ROUND(I878*H878,2)</f>
        <v>0</v>
      </c>
      <c r="K878" s="155" t="s">
        <v>1</v>
      </c>
      <c r="L878" s="32"/>
      <c r="M878" s="160" t="s">
        <v>1</v>
      </c>
      <c r="N878" s="161" t="s">
        <v>41</v>
      </c>
      <c r="P878" s="145">
        <f>O878*H878</f>
        <v>0</v>
      </c>
      <c r="Q878" s="145">
        <v>2.5510000000000001E-2</v>
      </c>
      <c r="R878" s="145">
        <f>Q878*H878</f>
        <v>2.9731905000000003</v>
      </c>
      <c r="S878" s="145">
        <v>0</v>
      </c>
      <c r="T878" s="146">
        <f>S878*H878</f>
        <v>0</v>
      </c>
      <c r="AR878" s="147" t="s">
        <v>188</v>
      </c>
      <c r="AT878" s="147" t="s">
        <v>191</v>
      </c>
      <c r="AU878" s="147" t="s">
        <v>85</v>
      </c>
      <c r="AY878" s="17" t="s">
        <v>181</v>
      </c>
      <c r="BE878" s="148">
        <f>IF(N878="základní",J878,0)</f>
        <v>0</v>
      </c>
      <c r="BF878" s="148">
        <f>IF(N878="snížená",J878,0)</f>
        <v>0</v>
      </c>
      <c r="BG878" s="148">
        <f>IF(N878="zákl. přenesená",J878,0)</f>
        <v>0</v>
      </c>
      <c r="BH878" s="148">
        <f>IF(N878="sníž. přenesená",J878,0)</f>
        <v>0</v>
      </c>
      <c r="BI878" s="148">
        <f>IF(N878="nulová",J878,0)</f>
        <v>0</v>
      </c>
      <c r="BJ878" s="17" t="s">
        <v>83</v>
      </c>
      <c r="BK878" s="148">
        <f>ROUND(I878*H878,2)</f>
        <v>0</v>
      </c>
      <c r="BL878" s="17" t="s">
        <v>188</v>
      </c>
      <c r="BM878" s="147" t="s">
        <v>2059</v>
      </c>
    </row>
    <row r="879" spans="2:65" s="1" customFormat="1" ht="19.5">
      <c r="B879" s="32"/>
      <c r="D879" s="149" t="s">
        <v>190</v>
      </c>
      <c r="F879" s="150" t="s">
        <v>2058</v>
      </c>
      <c r="I879" s="151"/>
      <c r="L879" s="32"/>
      <c r="M879" s="152"/>
      <c r="T879" s="56"/>
      <c r="AT879" s="17" t="s">
        <v>190</v>
      </c>
      <c r="AU879" s="17" t="s">
        <v>85</v>
      </c>
    </row>
    <row r="880" spans="2:65" s="13" customFormat="1" ht="11.25">
      <c r="B880" s="175"/>
      <c r="D880" s="149" t="s">
        <v>1207</v>
      </c>
      <c r="E880" s="176" t="s">
        <v>1</v>
      </c>
      <c r="F880" s="177" t="s">
        <v>2060</v>
      </c>
      <c r="H880" s="176" t="s">
        <v>1</v>
      </c>
      <c r="I880" s="178"/>
      <c r="L880" s="175"/>
      <c r="M880" s="179"/>
      <c r="T880" s="180"/>
      <c r="AT880" s="176" t="s">
        <v>1207</v>
      </c>
      <c r="AU880" s="176" t="s">
        <v>85</v>
      </c>
      <c r="AV880" s="13" t="s">
        <v>83</v>
      </c>
      <c r="AW880" s="13" t="s">
        <v>33</v>
      </c>
      <c r="AX880" s="13" t="s">
        <v>76</v>
      </c>
      <c r="AY880" s="176" t="s">
        <v>181</v>
      </c>
    </row>
    <row r="881" spans="2:65" s="12" customFormat="1" ht="22.5">
      <c r="B881" s="168"/>
      <c r="D881" s="149" t="s">
        <v>1207</v>
      </c>
      <c r="E881" s="169" t="s">
        <v>1</v>
      </c>
      <c r="F881" s="170" t="s">
        <v>2061</v>
      </c>
      <c r="H881" s="171">
        <v>31.75</v>
      </c>
      <c r="I881" s="172"/>
      <c r="L881" s="168"/>
      <c r="M881" s="173"/>
      <c r="T881" s="174"/>
      <c r="AT881" s="169" t="s">
        <v>1207</v>
      </c>
      <c r="AU881" s="169" t="s">
        <v>85</v>
      </c>
      <c r="AV881" s="12" t="s">
        <v>85</v>
      </c>
      <c r="AW881" s="12" t="s">
        <v>33</v>
      </c>
      <c r="AX881" s="12" t="s">
        <v>76</v>
      </c>
      <c r="AY881" s="169" t="s">
        <v>181</v>
      </c>
    </row>
    <row r="882" spans="2:65" s="12" customFormat="1" ht="11.25">
      <c r="B882" s="168"/>
      <c r="D882" s="149" t="s">
        <v>1207</v>
      </c>
      <c r="E882" s="169" t="s">
        <v>1</v>
      </c>
      <c r="F882" s="170" t="s">
        <v>2062</v>
      </c>
      <c r="H882" s="171">
        <v>-5.2</v>
      </c>
      <c r="I882" s="172"/>
      <c r="L882" s="168"/>
      <c r="M882" s="173"/>
      <c r="T882" s="174"/>
      <c r="AT882" s="169" t="s">
        <v>1207</v>
      </c>
      <c r="AU882" s="169" t="s">
        <v>85</v>
      </c>
      <c r="AV882" s="12" t="s">
        <v>85</v>
      </c>
      <c r="AW882" s="12" t="s">
        <v>33</v>
      </c>
      <c r="AX882" s="12" t="s">
        <v>76</v>
      </c>
      <c r="AY882" s="169" t="s">
        <v>181</v>
      </c>
    </row>
    <row r="883" spans="2:65" s="15" customFormat="1" ht="11.25">
      <c r="B883" s="188"/>
      <c r="D883" s="149" t="s">
        <v>1207</v>
      </c>
      <c r="E883" s="189" t="s">
        <v>1</v>
      </c>
      <c r="F883" s="190" t="s">
        <v>1328</v>
      </c>
      <c r="H883" s="191">
        <v>26.55</v>
      </c>
      <c r="I883" s="192"/>
      <c r="L883" s="188"/>
      <c r="M883" s="193"/>
      <c r="T883" s="194"/>
      <c r="AT883" s="189" t="s">
        <v>1207</v>
      </c>
      <c r="AU883" s="189" t="s">
        <v>85</v>
      </c>
      <c r="AV883" s="15" t="s">
        <v>91</v>
      </c>
      <c r="AW883" s="15" t="s">
        <v>33</v>
      </c>
      <c r="AX883" s="15" t="s">
        <v>76</v>
      </c>
      <c r="AY883" s="189" t="s">
        <v>181</v>
      </c>
    </row>
    <row r="884" spans="2:65" s="13" customFormat="1" ht="11.25">
      <c r="B884" s="175"/>
      <c r="D884" s="149" t="s">
        <v>1207</v>
      </c>
      <c r="E884" s="176" t="s">
        <v>1</v>
      </c>
      <c r="F884" s="177" t="s">
        <v>2063</v>
      </c>
      <c r="H884" s="176" t="s">
        <v>1</v>
      </c>
      <c r="I884" s="178"/>
      <c r="L884" s="175"/>
      <c r="M884" s="179"/>
      <c r="T884" s="180"/>
      <c r="AT884" s="176" t="s">
        <v>1207</v>
      </c>
      <c r="AU884" s="176" t="s">
        <v>85</v>
      </c>
      <c r="AV884" s="13" t="s">
        <v>83</v>
      </c>
      <c r="AW884" s="13" t="s">
        <v>33</v>
      </c>
      <c r="AX884" s="13" t="s">
        <v>76</v>
      </c>
      <c r="AY884" s="176" t="s">
        <v>181</v>
      </c>
    </row>
    <row r="885" spans="2:65" s="12" customFormat="1" ht="11.25">
      <c r="B885" s="168"/>
      <c r="D885" s="149" t="s">
        <v>1207</v>
      </c>
      <c r="E885" s="169" t="s">
        <v>1</v>
      </c>
      <c r="F885" s="170" t="s">
        <v>2064</v>
      </c>
      <c r="H885" s="171">
        <v>90</v>
      </c>
      <c r="I885" s="172"/>
      <c r="L885" s="168"/>
      <c r="M885" s="173"/>
      <c r="T885" s="174"/>
      <c r="AT885" s="169" t="s">
        <v>1207</v>
      </c>
      <c r="AU885" s="169" t="s">
        <v>85</v>
      </c>
      <c r="AV885" s="12" t="s">
        <v>85</v>
      </c>
      <c r="AW885" s="12" t="s">
        <v>33</v>
      </c>
      <c r="AX885" s="12" t="s">
        <v>76</v>
      </c>
      <c r="AY885" s="169" t="s">
        <v>181</v>
      </c>
    </row>
    <row r="886" spans="2:65" s="14" customFormat="1" ht="11.25">
      <c r="B886" s="181"/>
      <c r="D886" s="149" t="s">
        <v>1207</v>
      </c>
      <c r="E886" s="182" t="s">
        <v>1</v>
      </c>
      <c r="F886" s="183" t="s">
        <v>1221</v>
      </c>
      <c r="H886" s="184">
        <v>116.55</v>
      </c>
      <c r="I886" s="185"/>
      <c r="L886" s="181"/>
      <c r="M886" s="186"/>
      <c r="T886" s="187"/>
      <c r="AT886" s="182" t="s">
        <v>1207</v>
      </c>
      <c r="AU886" s="182" t="s">
        <v>85</v>
      </c>
      <c r="AV886" s="14" t="s">
        <v>200</v>
      </c>
      <c r="AW886" s="14" t="s">
        <v>33</v>
      </c>
      <c r="AX886" s="14" t="s">
        <v>83</v>
      </c>
      <c r="AY886" s="182" t="s">
        <v>181</v>
      </c>
    </row>
    <row r="887" spans="2:65" s="1" customFormat="1" ht="21.75" customHeight="1">
      <c r="B887" s="134"/>
      <c r="C887" s="153" t="s">
        <v>2065</v>
      </c>
      <c r="D887" s="153" t="s">
        <v>191</v>
      </c>
      <c r="E887" s="154" t="s">
        <v>2066</v>
      </c>
      <c r="F887" s="155" t="s">
        <v>2067</v>
      </c>
      <c r="G887" s="156" t="s">
        <v>734</v>
      </c>
      <c r="H887" s="157">
        <v>134.15</v>
      </c>
      <c r="I887" s="158"/>
      <c r="J887" s="159">
        <f>ROUND(I887*H887,2)</f>
        <v>0</v>
      </c>
      <c r="K887" s="155" t="s">
        <v>1</v>
      </c>
      <c r="L887" s="32"/>
      <c r="M887" s="160" t="s">
        <v>1</v>
      </c>
      <c r="N887" s="161" t="s">
        <v>41</v>
      </c>
      <c r="P887" s="145">
        <f>O887*H887</f>
        <v>0</v>
      </c>
      <c r="Q887" s="145">
        <v>2.0000000000000001E-4</v>
      </c>
      <c r="R887" s="145">
        <f>Q887*H887</f>
        <v>2.6830000000000003E-2</v>
      </c>
      <c r="S887" s="145">
        <v>0</v>
      </c>
      <c r="T887" s="146">
        <f>S887*H887</f>
        <v>0</v>
      </c>
      <c r="AR887" s="147" t="s">
        <v>188</v>
      </c>
      <c r="AT887" s="147" t="s">
        <v>191</v>
      </c>
      <c r="AU887" s="147" t="s">
        <v>85</v>
      </c>
      <c r="AY887" s="17" t="s">
        <v>181</v>
      </c>
      <c r="BE887" s="148">
        <f>IF(N887="základní",J887,0)</f>
        <v>0</v>
      </c>
      <c r="BF887" s="148">
        <f>IF(N887="snížená",J887,0)</f>
        <v>0</v>
      </c>
      <c r="BG887" s="148">
        <f>IF(N887="zákl. přenesená",J887,0)</f>
        <v>0</v>
      </c>
      <c r="BH887" s="148">
        <f>IF(N887="sníž. přenesená",J887,0)</f>
        <v>0</v>
      </c>
      <c r="BI887" s="148">
        <f>IF(N887="nulová",J887,0)</f>
        <v>0</v>
      </c>
      <c r="BJ887" s="17" t="s">
        <v>83</v>
      </c>
      <c r="BK887" s="148">
        <f>ROUND(I887*H887,2)</f>
        <v>0</v>
      </c>
      <c r="BL887" s="17" t="s">
        <v>188</v>
      </c>
      <c r="BM887" s="147" t="s">
        <v>2068</v>
      </c>
    </row>
    <row r="888" spans="2:65" s="1" customFormat="1" ht="11.25">
      <c r="B888" s="32"/>
      <c r="D888" s="149" t="s">
        <v>190</v>
      </c>
      <c r="F888" s="150" t="s">
        <v>2067</v>
      </c>
      <c r="I888" s="151"/>
      <c r="L888" s="32"/>
      <c r="M888" s="152"/>
      <c r="T888" s="56"/>
      <c r="AT888" s="17" t="s">
        <v>190</v>
      </c>
      <c r="AU888" s="17" t="s">
        <v>85</v>
      </c>
    </row>
    <row r="889" spans="2:65" s="13" customFormat="1" ht="22.5">
      <c r="B889" s="175"/>
      <c r="D889" s="149" t="s">
        <v>1207</v>
      </c>
      <c r="E889" s="176" t="s">
        <v>1</v>
      </c>
      <c r="F889" s="177" t="s">
        <v>2069</v>
      </c>
      <c r="H889" s="176" t="s">
        <v>1</v>
      </c>
      <c r="I889" s="178"/>
      <c r="L889" s="175"/>
      <c r="M889" s="179"/>
      <c r="T889" s="180"/>
      <c r="AT889" s="176" t="s">
        <v>1207</v>
      </c>
      <c r="AU889" s="176" t="s">
        <v>85</v>
      </c>
      <c r="AV889" s="13" t="s">
        <v>83</v>
      </c>
      <c r="AW889" s="13" t="s">
        <v>33</v>
      </c>
      <c r="AX889" s="13" t="s">
        <v>76</v>
      </c>
      <c r="AY889" s="176" t="s">
        <v>181</v>
      </c>
    </row>
    <row r="890" spans="2:65" s="12" customFormat="1" ht="11.25">
      <c r="B890" s="168"/>
      <c r="D890" s="149" t="s">
        <v>1207</v>
      </c>
      <c r="E890" s="169" t="s">
        <v>1</v>
      </c>
      <c r="F890" s="170" t="s">
        <v>2070</v>
      </c>
      <c r="H890" s="171">
        <v>17.600000000000001</v>
      </c>
      <c r="I890" s="172"/>
      <c r="L890" s="168"/>
      <c r="M890" s="173"/>
      <c r="T890" s="174"/>
      <c r="AT890" s="169" t="s">
        <v>1207</v>
      </c>
      <c r="AU890" s="169" t="s">
        <v>85</v>
      </c>
      <c r="AV890" s="12" t="s">
        <v>85</v>
      </c>
      <c r="AW890" s="12" t="s">
        <v>33</v>
      </c>
      <c r="AX890" s="12" t="s">
        <v>76</v>
      </c>
      <c r="AY890" s="169" t="s">
        <v>181</v>
      </c>
    </row>
    <row r="891" spans="2:65" s="13" customFormat="1" ht="11.25">
      <c r="B891" s="175"/>
      <c r="D891" s="149" t="s">
        <v>1207</v>
      </c>
      <c r="E891" s="176" t="s">
        <v>1</v>
      </c>
      <c r="F891" s="177" t="s">
        <v>2060</v>
      </c>
      <c r="H891" s="176" t="s">
        <v>1</v>
      </c>
      <c r="I891" s="178"/>
      <c r="L891" s="175"/>
      <c r="M891" s="179"/>
      <c r="T891" s="180"/>
      <c r="AT891" s="176" t="s">
        <v>1207</v>
      </c>
      <c r="AU891" s="176" t="s">
        <v>85</v>
      </c>
      <c r="AV891" s="13" t="s">
        <v>83</v>
      </c>
      <c r="AW891" s="13" t="s">
        <v>33</v>
      </c>
      <c r="AX891" s="13" t="s">
        <v>76</v>
      </c>
      <c r="AY891" s="176" t="s">
        <v>181</v>
      </c>
    </row>
    <row r="892" spans="2:65" s="12" customFormat="1" ht="22.5">
      <c r="B892" s="168"/>
      <c r="D892" s="149" t="s">
        <v>1207</v>
      </c>
      <c r="E892" s="169" t="s">
        <v>1</v>
      </c>
      <c r="F892" s="170" t="s">
        <v>2061</v>
      </c>
      <c r="H892" s="171">
        <v>31.75</v>
      </c>
      <c r="I892" s="172"/>
      <c r="L892" s="168"/>
      <c r="M892" s="173"/>
      <c r="T892" s="174"/>
      <c r="AT892" s="169" t="s">
        <v>1207</v>
      </c>
      <c r="AU892" s="169" t="s">
        <v>85</v>
      </c>
      <c r="AV892" s="12" t="s">
        <v>85</v>
      </c>
      <c r="AW892" s="12" t="s">
        <v>33</v>
      </c>
      <c r="AX892" s="12" t="s">
        <v>76</v>
      </c>
      <c r="AY892" s="169" t="s">
        <v>181</v>
      </c>
    </row>
    <row r="893" spans="2:65" s="12" customFormat="1" ht="11.25">
      <c r="B893" s="168"/>
      <c r="D893" s="149" t="s">
        <v>1207</v>
      </c>
      <c r="E893" s="169" t="s">
        <v>1</v>
      </c>
      <c r="F893" s="170" t="s">
        <v>2062</v>
      </c>
      <c r="H893" s="171">
        <v>-5.2</v>
      </c>
      <c r="I893" s="172"/>
      <c r="L893" s="168"/>
      <c r="M893" s="173"/>
      <c r="T893" s="174"/>
      <c r="AT893" s="169" t="s">
        <v>1207</v>
      </c>
      <c r="AU893" s="169" t="s">
        <v>85</v>
      </c>
      <c r="AV893" s="12" t="s">
        <v>85</v>
      </c>
      <c r="AW893" s="12" t="s">
        <v>33</v>
      </c>
      <c r="AX893" s="12" t="s">
        <v>76</v>
      </c>
      <c r="AY893" s="169" t="s">
        <v>181</v>
      </c>
    </row>
    <row r="894" spans="2:65" s="15" customFormat="1" ht="11.25">
      <c r="B894" s="188"/>
      <c r="D894" s="149" t="s">
        <v>1207</v>
      </c>
      <c r="E894" s="189" t="s">
        <v>1</v>
      </c>
      <c r="F894" s="190" t="s">
        <v>1328</v>
      </c>
      <c r="H894" s="191">
        <v>44.15</v>
      </c>
      <c r="I894" s="192"/>
      <c r="L894" s="188"/>
      <c r="M894" s="193"/>
      <c r="T894" s="194"/>
      <c r="AT894" s="189" t="s">
        <v>1207</v>
      </c>
      <c r="AU894" s="189" t="s">
        <v>85</v>
      </c>
      <c r="AV894" s="15" t="s">
        <v>91</v>
      </c>
      <c r="AW894" s="15" t="s">
        <v>33</v>
      </c>
      <c r="AX894" s="15" t="s">
        <v>76</v>
      </c>
      <c r="AY894" s="189" t="s">
        <v>181</v>
      </c>
    </row>
    <row r="895" spans="2:65" s="13" customFormat="1" ht="11.25">
      <c r="B895" s="175"/>
      <c r="D895" s="149" t="s">
        <v>1207</v>
      </c>
      <c r="E895" s="176" t="s">
        <v>1</v>
      </c>
      <c r="F895" s="177" t="s">
        <v>2063</v>
      </c>
      <c r="H895" s="176" t="s">
        <v>1</v>
      </c>
      <c r="I895" s="178"/>
      <c r="L895" s="175"/>
      <c r="M895" s="179"/>
      <c r="T895" s="180"/>
      <c r="AT895" s="176" t="s">
        <v>1207</v>
      </c>
      <c r="AU895" s="176" t="s">
        <v>85</v>
      </c>
      <c r="AV895" s="13" t="s">
        <v>83</v>
      </c>
      <c r="AW895" s="13" t="s">
        <v>33</v>
      </c>
      <c r="AX895" s="13" t="s">
        <v>76</v>
      </c>
      <c r="AY895" s="176" t="s">
        <v>181</v>
      </c>
    </row>
    <row r="896" spans="2:65" s="12" customFormat="1" ht="11.25">
      <c r="B896" s="168"/>
      <c r="D896" s="149" t="s">
        <v>1207</v>
      </c>
      <c r="E896" s="169" t="s">
        <v>1</v>
      </c>
      <c r="F896" s="170" t="s">
        <v>2064</v>
      </c>
      <c r="H896" s="171">
        <v>90</v>
      </c>
      <c r="I896" s="172"/>
      <c r="L896" s="168"/>
      <c r="M896" s="173"/>
      <c r="T896" s="174"/>
      <c r="AT896" s="169" t="s">
        <v>1207</v>
      </c>
      <c r="AU896" s="169" t="s">
        <v>85</v>
      </c>
      <c r="AV896" s="12" t="s">
        <v>85</v>
      </c>
      <c r="AW896" s="12" t="s">
        <v>33</v>
      </c>
      <c r="AX896" s="12" t="s">
        <v>76</v>
      </c>
      <c r="AY896" s="169" t="s">
        <v>181</v>
      </c>
    </row>
    <row r="897" spans="2:65" s="14" customFormat="1" ht="11.25">
      <c r="B897" s="181"/>
      <c r="D897" s="149" t="s">
        <v>1207</v>
      </c>
      <c r="E897" s="182" t="s">
        <v>1</v>
      </c>
      <c r="F897" s="183" t="s">
        <v>1221</v>
      </c>
      <c r="H897" s="184">
        <v>134.15</v>
      </c>
      <c r="I897" s="185"/>
      <c r="L897" s="181"/>
      <c r="M897" s="186"/>
      <c r="T897" s="187"/>
      <c r="AT897" s="182" t="s">
        <v>1207</v>
      </c>
      <c r="AU897" s="182" t="s">
        <v>85</v>
      </c>
      <c r="AV897" s="14" t="s">
        <v>200</v>
      </c>
      <c r="AW897" s="14" t="s">
        <v>33</v>
      </c>
      <c r="AX897" s="14" t="s">
        <v>83</v>
      </c>
      <c r="AY897" s="182" t="s">
        <v>181</v>
      </c>
    </row>
    <row r="898" spans="2:65" s="1" customFormat="1" ht="33" customHeight="1">
      <c r="B898" s="134"/>
      <c r="C898" s="153" t="s">
        <v>1134</v>
      </c>
      <c r="D898" s="153" t="s">
        <v>191</v>
      </c>
      <c r="E898" s="154" t="s">
        <v>2071</v>
      </c>
      <c r="F898" s="155" t="s">
        <v>2072</v>
      </c>
      <c r="G898" s="156" t="s">
        <v>734</v>
      </c>
      <c r="H898" s="157">
        <v>17.600000000000001</v>
      </c>
      <c r="I898" s="158"/>
      <c r="J898" s="159">
        <f>ROUND(I898*H898,2)</f>
        <v>0</v>
      </c>
      <c r="K898" s="155" t="s">
        <v>1</v>
      </c>
      <c r="L898" s="32"/>
      <c r="M898" s="160" t="s">
        <v>1</v>
      </c>
      <c r="N898" s="161" t="s">
        <v>41</v>
      </c>
      <c r="P898" s="145">
        <f>O898*H898</f>
        <v>0</v>
      </c>
      <c r="Q898" s="145">
        <v>1.5559999999999999E-2</v>
      </c>
      <c r="R898" s="145">
        <f>Q898*H898</f>
        <v>0.27385599999999999</v>
      </c>
      <c r="S898" s="145">
        <v>0</v>
      </c>
      <c r="T898" s="146">
        <f>S898*H898</f>
        <v>0</v>
      </c>
      <c r="AR898" s="147" t="s">
        <v>188</v>
      </c>
      <c r="AT898" s="147" t="s">
        <v>191</v>
      </c>
      <c r="AU898" s="147" t="s">
        <v>85</v>
      </c>
      <c r="AY898" s="17" t="s">
        <v>181</v>
      </c>
      <c r="BE898" s="148">
        <f>IF(N898="základní",J898,0)</f>
        <v>0</v>
      </c>
      <c r="BF898" s="148">
        <f>IF(N898="snížená",J898,0)</f>
        <v>0</v>
      </c>
      <c r="BG898" s="148">
        <f>IF(N898="zákl. přenesená",J898,0)</f>
        <v>0</v>
      </c>
      <c r="BH898" s="148">
        <f>IF(N898="sníž. přenesená",J898,0)</f>
        <v>0</v>
      </c>
      <c r="BI898" s="148">
        <f>IF(N898="nulová",J898,0)</f>
        <v>0</v>
      </c>
      <c r="BJ898" s="17" t="s">
        <v>83</v>
      </c>
      <c r="BK898" s="148">
        <f>ROUND(I898*H898,2)</f>
        <v>0</v>
      </c>
      <c r="BL898" s="17" t="s">
        <v>188</v>
      </c>
      <c r="BM898" s="147" t="s">
        <v>2073</v>
      </c>
    </row>
    <row r="899" spans="2:65" s="1" customFormat="1" ht="19.5">
      <c r="B899" s="32"/>
      <c r="D899" s="149" t="s">
        <v>190</v>
      </c>
      <c r="F899" s="150" t="s">
        <v>2072</v>
      </c>
      <c r="I899" s="151"/>
      <c r="L899" s="32"/>
      <c r="M899" s="152"/>
      <c r="T899" s="56"/>
      <c r="AT899" s="17" t="s">
        <v>190</v>
      </c>
      <c r="AU899" s="17" t="s">
        <v>85</v>
      </c>
    </row>
    <row r="900" spans="2:65" s="13" customFormat="1" ht="22.5">
      <c r="B900" s="175"/>
      <c r="D900" s="149" t="s">
        <v>1207</v>
      </c>
      <c r="E900" s="176" t="s">
        <v>1</v>
      </c>
      <c r="F900" s="177" t="s">
        <v>2069</v>
      </c>
      <c r="H900" s="176" t="s">
        <v>1</v>
      </c>
      <c r="I900" s="178"/>
      <c r="L900" s="175"/>
      <c r="M900" s="179"/>
      <c r="T900" s="180"/>
      <c r="AT900" s="176" t="s">
        <v>1207</v>
      </c>
      <c r="AU900" s="176" t="s">
        <v>85</v>
      </c>
      <c r="AV900" s="13" t="s">
        <v>83</v>
      </c>
      <c r="AW900" s="13" t="s">
        <v>33</v>
      </c>
      <c r="AX900" s="13" t="s">
        <v>76</v>
      </c>
      <c r="AY900" s="176" t="s">
        <v>181</v>
      </c>
    </row>
    <row r="901" spans="2:65" s="12" customFormat="1" ht="11.25">
      <c r="B901" s="168"/>
      <c r="D901" s="149" t="s">
        <v>1207</v>
      </c>
      <c r="E901" s="169" t="s">
        <v>1</v>
      </c>
      <c r="F901" s="170" t="s">
        <v>2070</v>
      </c>
      <c r="H901" s="171">
        <v>17.600000000000001</v>
      </c>
      <c r="I901" s="172"/>
      <c r="L901" s="168"/>
      <c r="M901" s="173"/>
      <c r="T901" s="174"/>
      <c r="AT901" s="169" t="s">
        <v>1207</v>
      </c>
      <c r="AU901" s="169" t="s">
        <v>85</v>
      </c>
      <c r="AV901" s="12" t="s">
        <v>85</v>
      </c>
      <c r="AW901" s="12" t="s">
        <v>33</v>
      </c>
      <c r="AX901" s="12" t="s">
        <v>83</v>
      </c>
      <c r="AY901" s="169" t="s">
        <v>181</v>
      </c>
    </row>
    <row r="902" spans="2:65" s="1" customFormat="1" ht="24.2" customHeight="1">
      <c r="B902" s="134"/>
      <c r="C902" s="153" t="s">
        <v>2074</v>
      </c>
      <c r="D902" s="153" t="s">
        <v>191</v>
      </c>
      <c r="E902" s="154" t="s">
        <v>2075</v>
      </c>
      <c r="F902" s="155" t="s">
        <v>2076</v>
      </c>
      <c r="G902" s="156" t="s">
        <v>734</v>
      </c>
      <c r="H902" s="157">
        <v>129.44999999999999</v>
      </c>
      <c r="I902" s="158"/>
      <c r="J902" s="159">
        <f>ROUND(I902*H902,2)</f>
        <v>0</v>
      </c>
      <c r="K902" s="155" t="s">
        <v>1</v>
      </c>
      <c r="L902" s="32"/>
      <c r="M902" s="160" t="s">
        <v>1</v>
      </c>
      <c r="N902" s="161" t="s">
        <v>41</v>
      </c>
      <c r="P902" s="145">
        <f>O902*H902</f>
        <v>0</v>
      </c>
      <c r="Q902" s="145">
        <v>2.4879999999999999E-2</v>
      </c>
      <c r="R902" s="145">
        <f>Q902*H902</f>
        <v>3.2207159999999995</v>
      </c>
      <c r="S902" s="145">
        <v>0</v>
      </c>
      <c r="T902" s="146">
        <f>S902*H902</f>
        <v>0</v>
      </c>
      <c r="AR902" s="147" t="s">
        <v>188</v>
      </c>
      <c r="AT902" s="147" t="s">
        <v>191</v>
      </c>
      <c r="AU902" s="147" t="s">
        <v>85</v>
      </c>
      <c r="AY902" s="17" t="s">
        <v>181</v>
      </c>
      <c r="BE902" s="148">
        <f>IF(N902="základní",J902,0)</f>
        <v>0</v>
      </c>
      <c r="BF902" s="148">
        <f>IF(N902="snížená",J902,0)</f>
        <v>0</v>
      </c>
      <c r="BG902" s="148">
        <f>IF(N902="zákl. přenesená",J902,0)</f>
        <v>0</v>
      </c>
      <c r="BH902" s="148">
        <f>IF(N902="sníž. přenesená",J902,0)</f>
        <v>0</v>
      </c>
      <c r="BI902" s="148">
        <f>IF(N902="nulová",J902,0)</f>
        <v>0</v>
      </c>
      <c r="BJ902" s="17" t="s">
        <v>83</v>
      </c>
      <c r="BK902" s="148">
        <f>ROUND(I902*H902,2)</f>
        <v>0</v>
      </c>
      <c r="BL902" s="17" t="s">
        <v>188</v>
      </c>
      <c r="BM902" s="147" t="s">
        <v>2077</v>
      </c>
    </row>
    <row r="903" spans="2:65" s="1" customFormat="1" ht="19.5">
      <c r="B903" s="32"/>
      <c r="D903" s="149" t="s">
        <v>190</v>
      </c>
      <c r="F903" s="150" t="s">
        <v>2076</v>
      </c>
      <c r="I903" s="151"/>
      <c r="L903" s="32"/>
      <c r="M903" s="152"/>
      <c r="T903" s="56"/>
      <c r="AT903" s="17" t="s">
        <v>190</v>
      </c>
      <c r="AU903" s="17" t="s">
        <v>85</v>
      </c>
    </row>
    <row r="904" spans="2:65" s="12" customFormat="1" ht="11.25">
      <c r="B904" s="168"/>
      <c r="D904" s="149" t="s">
        <v>1207</v>
      </c>
      <c r="E904" s="169" t="s">
        <v>1</v>
      </c>
      <c r="F904" s="170" t="s">
        <v>2078</v>
      </c>
      <c r="H904" s="171">
        <v>129.44999999999999</v>
      </c>
      <c r="I904" s="172"/>
      <c r="L904" s="168"/>
      <c r="M904" s="173"/>
      <c r="T904" s="174"/>
      <c r="AT904" s="169" t="s">
        <v>1207</v>
      </c>
      <c r="AU904" s="169" t="s">
        <v>85</v>
      </c>
      <c r="AV904" s="12" t="s">
        <v>85</v>
      </c>
      <c r="AW904" s="12" t="s">
        <v>33</v>
      </c>
      <c r="AX904" s="12" t="s">
        <v>76</v>
      </c>
      <c r="AY904" s="169" t="s">
        <v>181</v>
      </c>
    </row>
    <row r="905" spans="2:65" s="14" customFormat="1" ht="11.25">
      <c r="B905" s="181"/>
      <c r="D905" s="149" t="s">
        <v>1207</v>
      </c>
      <c r="E905" s="182" t="s">
        <v>1</v>
      </c>
      <c r="F905" s="183" t="s">
        <v>1221</v>
      </c>
      <c r="H905" s="184">
        <v>129.44999999999999</v>
      </c>
      <c r="I905" s="185"/>
      <c r="L905" s="181"/>
      <c r="M905" s="186"/>
      <c r="T905" s="187"/>
      <c r="AT905" s="182" t="s">
        <v>1207</v>
      </c>
      <c r="AU905" s="182" t="s">
        <v>85</v>
      </c>
      <c r="AV905" s="14" t="s">
        <v>200</v>
      </c>
      <c r="AW905" s="14" t="s">
        <v>33</v>
      </c>
      <c r="AX905" s="14" t="s">
        <v>83</v>
      </c>
      <c r="AY905" s="182" t="s">
        <v>181</v>
      </c>
    </row>
    <row r="906" spans="2:65" s="1" customFormat="1" ht="24.2" customHeight="1">
      <c r="B906" s="134"/>
      <c r="C906" s="153" t="s">
        <v>1139</v>
      </c>
      <c r="D906" s="153" t="s">
        <v>191</v>
      </c>
      <c r="E906" s="154" t="s">
        <v>2079</v>
      </c>
      <c r="F906" s="155" t="s">
        <v>2080</v>
      </c>
      <c r="G906" s="156" t="s">
        <v>734</v>
      </c>
      <c r="H906" s="157">
        <v>22.96</v>
      </c>
      <c r="I906" s="158"/>
      <c r="J906" s="159">
        <f>ROUND(I906*H906,2)</f>
        <v>0</v>
      </c>
      <c r="K906" s="155" t="s">
        <v>1</v>
      </c>
      <c r="L906" s="32"/>
      <c r="M906" s="160" t="s">
        <v>1</v>
      </c>
      <c r="N906" s="161" t="s">
        <v>41</v>
      </c>
      <c r="P906" s="145">
        <f>O906*H906</f>
        <v>0</v>
      </c>
      <c r="Q906" s="145">
        <v>2.4899999999999999E-2</v>
      </c>
      <c r="R906" s="145">
        <f>Q906*H906</f>
        <v>0.57170399999999999</v>
      </c>
      <c r="S906" s="145">
        <v>0</v>
      </c>
      <c r="T906" s="146">
        <f>S906*H906</f>
        <v>0</v>
      </c>
      <c r="AR906" s="147" t="s">
        <v>188</v>
      </c>
      <c r="AT906" s="147" t="s">
        <v>191</v>
      </c>
      <c r="AU906" s="147" t="s">
        <v>85</v>
      </c>
      <c r="AY906" s="17" t="s">
        <v>181</v>
      </c>
      <c r="BE906" s="148">
        <f>IF(N906="základní",J906,0)</f>
        <v>0</v>
      </c>
      <c r="BF906" s="148">
        <f>IF(N906="snížená",J906,0)</f>
        <v>0</v>
      </c>
      <c r="BG906" s="148">
        <f>IF(N906="zákl. přenesená",J906,0)</f>
        <v>0</v>
      </c>
      <c r="BH906" s="148">
        <f>IF(N906="sníž. přenesená",J906,0)</f>
        <v>0</v>
      </c>
      <c r="BI906" s="148">
        <f>IF(N906="nulová",J906,0)</f>
        <v>0</v>
      </c>
      <c r="BJ906" s="17" t="s">
        <v>83</v>
      </c>
      <c r="BK906" s="148">
        <f>ROUND(I906*H906,2)</f>
        <v>0</v>
      </c>
      <c r="BL906" s="17" t="s">
        <v>188</v>
      </c>
      <c r="BM906" s="147" t="s">
        <v>2081</v>
      </c>
    </row>
    <row r="907" spans="2:65" s="1" customFormat="1" ht="19.5">
      <c r="B907" s="32"/>
      <c r="D907" s="149" t="s">
        <v>190</v>
      </c>
      <c r="F907" s="150" t="s">
        <v>2080</v>
      </c>
      <c r="I907" s="151"/>
      <c r="L907" s="32"/>
      <c r="M907" s="152"/>
      <c r="T907" s="56"/>
      <c r="AT907" s="17" t="s">
        <v>190</v>
      </c>
      <c r="AU907" s="17" t="s">
        <v>85</v>
      </c>
    </row>
    <row r="908" spans="2:65" s="12" customFormat="1" ht="11.25">
      <c r="B908" s="168"/>
      <c r="D908" s="149" t="s">
        <v>1207</v>
      </c>
      <c r="E908" s="169" t="s">
        <v>1</v>
      </c>
      <c r="F908" s="170" t="s">
        <v>2082</v>
      </c>
      <c r="H908" s="171">
        <v>16.68</v>
      </c>
      <c r="I908" s="172"/>
      <c r="L908" s="168"/>
      <c r="M908" s="173"/>
      <c r="T908" s="174"/>
      <c r="AT908" s="169" t="s">
        <v>1207</v>
      </c>
      <c r="AU908" s="169" t="s">
        <v>85</v>
      </c>
      <c r="AV908" s="12" t="s">
        <v>85</v>
      </c>
      <c r="AW908" s="12" t="s">
        <v>33</v>
      </c>
      <c r="AX908" s="12" t="s">
        <v>76</v>
      </c>
      <c r="AY908" s="169" t="s">
        <v>181</v>
      </c>
    </row>
    <row r="909" spans="2:65" s="12" customFormat="1" ht="11.25">
      <c r="B909" s="168"/>
      <c r="D909" s="149" t="s">
        <v>1207</v>
      </c>
      <c r="E909" s="169" t="s">
        <v>1</v>
      </c>
      <c r="F909" s="170" t="s">
        <v>2083</v>
      </c>
      <c r="H909" s="171">
        <v>6.28</v>
      </c>
      <c r="I909" s="172"/>
      <c r="L909" s="168"/>
      <c r="M909" s="173"/>
      <c r="T909" s="174"/>
      <c r="AT909" s="169" t="s">
        <v>1207</v>
      </c>
      <c r="AU909" s="169" t="s">
        <v>85</v>
      </c>
      <c r="AV909" s="12" t="s">
        <v>85</v>
      </c>
      <c r="AW909" s="12" t="s">
        <v>33</v>
      </c>
      <c r="AX909" s="12" t="s">
        <v>76</v>
      </c>
      <c r="AY909" s="169" t="s">
        <v>181</v>
      </c>
    </row>
    <row r="910" spans="2:65" s="14" customFormat="1" ht="11.25">
      <c r="B910" s="181"/>
      <c r="D910" s="149" t="s">
        <v>1207</v>
      </c>
      <c r="E910" s="182" t="s">
        <v>1</v>
      </c>
      <c r="F910" s="183" t="s">
        <v>1221</v>
      </c>
      <c r="H910" s="184">
        <v>22.96</v>
      </c>
      <c r="I910" s="185"/>
      <c r="L910" s="181"/>
      <c r="M910" s="186"/>
      <c r="T910" s="187"/>
      <c r="AT910" s="182" t="s">
        <v>1207</v>
      </c>
      <c r="AU910" s="182" t="s">
        <v>85</v>
      </c>
      <c r="AV910" s="14" t="s">
        <v>200</v>
      </c>
      <c r="AW910" s="14" t="s">
        <v>33</v>
      </c>
      <c r="AX910" s="14" t="s">
        <v>83</v>
      </c>
      <c r="AY910" s="182" t="s">
        <v>181</v>
      </c>
    </row>
    <row r="911" spans="2:65" s="1" customFormat="1" ht="16.5" customHeight="1">
      <c r="B911" s="134"/>
      <c r="C911" s="153" t="s">
        <v>2084</v>
      </c>
      <c r="D911" s="153" t="s">
        <v>191</v>
      </c>
      <c r="E911" s="154" t="s">
        <v>2085</v>
      </c>
      <c r="F911" s="155" t="s">
        <v>2086</v>
      </c>
      <c r="G911" s="156" t="s">
        <v>734</v>
      </c>
      <c r="H911" s="157">
        <v>75.5</v>
      </c>
      <c r="I911" s="158"/>
      <c r="J911" s="159">
        <f>ROUND(I911*H911,2)</f>
        <v>0</v>
      </c>
      <c r="K911" s="155" t="s">
        <v>1</v>
      </c>
      <c r="L911" s="32"/>
      <c r="M911" s="160" t="s">
        <v>1</v>
      </c>
      <c r="N911" s="161" t="s">
        <v>41</v>
      </c>
      <c r="P911" s="145">
        <f>O911*H911</f>
        <v>0</v>
      </c>
      <c r="Q911" s="145">
        <v>1E-4</v>
      </c>
      <c r="R911" s="145">
        <f>Q911*H911</f>
        <v>7.5500000000000003E-3</v>
      </c>
      <c r="S911" s="145">
        <v>0</v>
      </c>
      <c r="T911" s="146">
        <f>S911*H911</f>
        <v>0</v>
      </c>
      <c r="AR911" s="147" t="s">
        <v>188</v>
      </c>
      <c r="AT911" s="147" t="s">
        <v>191</v>
      </c>
      <c r="AU911" s="147" t="s">
        <v>85</v>
      </c>
      <c r="AY911" s="17" t="s">
        <v>181</v>
      </c>
      <c r="BE911" s="148">
        <f>IF(N911="základní",J911,0)</f>
        <v>0</v>
      </c>
      <c r="BF911" s="148">
        <f>IF(N911="snížená",J911,0)</f>
        <v>0</v>
      </c>
      <c r="BG911" s="148">
        <f>IF(N911="zákl. přenesená",J911,0)</f>
        <v>0</v>
      </c>
      <c r="BH911" s="148">
        <f>IF(N911="sníž. přenesená",J911,0)</f>
        <v>0</v>
      </c>
      <c r="BI911" s="148">
        <f>IF(N911="nulová",J911,0)</f>
        <v>0</v>
      </c>
      <c r="BJ911" s="17" t="s">
        <v>83</v>
      </c>
      <c r="BK911" s="148">
        <f>ROUND(I911*H911,2)</f>
        <v>0</v>
      </c>
      <c r="BL911" s="17" t="s">
        <v>188</v>
      </c>
      <c r="BM911" s="147" t="s">
        <v>2087</v>
      </c>
    </row>
    <row r="912" spans="2:65" s="1" customFormat="1" ht="11.25">
      <c r="B912" s="32"/>
      <c r="D912" s="149" t="s">
        <v>190</v>
      </c>
      <c r="F912" s="150" t="s">
        <v>2086</v>
      </c>
      <c r="I912" s="151"/>
      <c r="L912" s="32"/>
      <c r="M912" s="152"/>
      <c r="T912" s="56"/>
      <c r="AT912" s="17" t="s">
        <v>190</v>
      </c>
      <c r="AU912" s="17" t="s">
        <v>85</v>
      </c>
    </row>
    <row r="913" spans="2:65" s="12" customFormat="1" ht="11.25">
      <c r="B913" s="168"/>
      <c r="D913" s="149" t="s">
        <v>1207</v>
      </c>
      <c r="E913" s="169" t="s">
        <v>1</v>
      </c>
      <c r="F913" s="170" t="s">
        <v>2088</v>
      </c>
      <c r="H913" s="171">
        <v>75.5</v>
      </c>
      <c r="I913" s="172"/>
      <c r="L913" s="168"/>
      <c r="M913" s="173"/>
      <c r="T913" s="174"/>
      <c r="AT913" s="169" t="s">
        <v>1207</v>
      </c>
      <c r="AU913" s="169" t="s">
        <v>85</v>
      </c>
      <c r="AV913" s="12" t="s">
        <v>85</v>
      </c>
      <c r="AW913" s="12" t="s">
        <v>33</v>
      </c>
      <c r="AX913" s="12" t="s">
        <v>83</v>
      </c>
      <c r="AY913" s="169" t="s">
        <v>181</v>
      </c>
    </row>
    <row r="914" spans="2:65" s="1" customFormat="1" ht="16.5" customHeight="1">
      <c r="B914" s="134"/>
      <c r="C914" s="153" t="s">
        <v>1143</v>
      </c>
      <c r="D914" s="153" t="s">
        <v>191</v>
      </c>
      <c r="E914" s="154" t="s">
        <v>2089</v>
      </c>
      <c r="F914" s="155" t="s">
        <v>2090</v>
      </c>
      <c r="G914" s="156" t="s">
        <v>734</v>
      </c>
      <c r="H914" s="157">
        <v>300</v>
      </c>
      <c r="I914" s="158"/>
      <c r="J914" s="159">
        <f>ROUND(I914*H914,2)</f>
        <v>0</v>
      </c>
      <c r="K914" s="155" t="s">
        <v>1</v>
      </c>
      <c r="L914" s="32"/>
      <c r="M914" s="160" t="s">
        <v>1</v>
      </c>
      <c r="N914" s="161" t="s">
        <v>41</v>
      </c>
      <c r="P914" s="145">
        <f>O914*H914</f>
        <v>0</v>
      </c>
      <c r="Q914" s="145">
        <v>0</v>
      </c>
      <c r="R914" s="145">
        <f>Q914*H914</f>
        <v>0</v>
      </c>
      <c r="S914" s="145">
        <v>0</v>
      </c>
      <c r="T914" s="146">
        <f>S914*H914</f>
        <v>0</v>
      </c>
      <c r="AR914" s="147" t="s">
        <v>188</v>
      </c>
      <c r="AT914" s="147" t="s">
        <v>191</v>
      </c>
      <c r="AU914" s="147" t="s">
        <v>85</v>
      </c>
      <c r="AY914" s="17" t="s">
        <v>181</v>
      </c>
      <c r="BE914" s="148">
        <f>IF(N914="základní",J914,0)</f>
        <v>0</v>
      </c>
      <c r="BF914" s="148">
        <f>IF(N914="snížená",J914,0)</f>
        <v>0</v>
      </c>
      <c r="BG914" s="148">
        <f>IF(N914="zákl. přenesená",J914,0)</f>
        <v>0</v>
      </c>
      <c r="BH914" s="148">
        <f>IF(N914="sníž. přenesená",J914,0)</f>
        <v>0</v>
      </c>
      <c r="BI914" s="148">
        <f>IF(N914="nulová",J914,0)</f>
        <v>0</v>
      </c>
      <c r="BJ914" s="17" t="s">
        <v>83</v>
      </c>
      <c r="BK914" s="148">
        <f>ROUND(I914*H914,2)</f>
        <v>0</v>
      </c>
      <c r="BL914" s="17" t="s">
        <v>188</v>
      </c>
      <c r="BM914" s="147" t="s">
        <v>2091</v>
      </c>
    </row>
    <row r="915" spans="2:65" s="1" customFormat="1" ht="11.25">
      <c r="B915" s="32"/>
      <c r="D915" s="149" t="s">
        <v>190</v>
      </c>
      <c r="F915" s="150" t="s">
        <v>2090</v>
      </c>
      <c r="I915" s="151"/>
      <c r="L915" s="32"/>
      <c r="M915" s="152"/>
      <c r="T915" s="56"/>
      <c r="AT915" s="17" t="s">
        <v>190</v>
      </c>
      <c r="AU915" s="17" t="s">
        <v>85</v>
      </c>
    </row>
    <row r="916" spans="2:65" s="12" customFormat="1" ht="11.25">
      <c r="B916" s="168"/>
      <c r="D916" s="149" t="s">
        <v>1207</v>
      </c>
      <c r="E916" s="169" t="s">
        <v>1</v>
      </c>
      <c r="F916" s="170" t="s">
        <v>2092</v>
      </c>
      <c r="H916" s="171">
        <v>300</v>
      </c>
      <c r="I916" s="172"/>
      <c r="L916" s="168"/>
      <c r="M916" s="173"/>
      <c r="T916" s="174"/>
      <c r="AT916" s="169" t="s">
        <v>1207</v>
      </c>
      <c r="AU916" s="169" t="s">
        <v>85</v>
      </c>
      <c r="AV916" s="12" t="s">
        <v>85</v>
      </c>
      <c r="AW916" s="12" t="s">
        <v>33</v>
      </c>
      <c r="AX916" s="12" t="s">
        <v>83</v>
      </c>
      <c r="AY916" s="169" t="s">
        <v>181</v>
      </c>
    </row>
    <row r="917" spans="2:65" s="1" customFormat="1" ht="24.2" customHeight="1">
      <c r="B917" s="134"/>
      <c r="C917" s="135" t="s">
        <v>2093</v>
      </c>
      <c r="D917" s="135" t="s">
        <v>182</v>
      </c>
      <c r="E917" s="136" t="s">
        <v>2094</v>
      </c>
      <c r="F917" s="137" t="s">
        <v>2095</v>
      </c>
      <c r="G917" s="138" t="s">
        <v>734</v>
      </c>
      <c r="H917" s="139">
        <v>337.05</v>
      </c>
      <c r="I917" s="140"/>
      <c r="J917" s="141">
        <f>ROUND(I917*H917,2)</f>
        <v>0</v>
      </c>
      <c r="K917" s="137" t="s">
        <v>1</v>
      </c>
      <c r="L917" s="142"/>
      <c r="M917" s="143" t="s">
        <v>1</v>
      </c>
      <c r="N917" s="144" t="s">
        <v>41</v>
      </c>
      <c r="P917" s="145">
        <f>O917*H917</f>
        <v>0</v>
      </c>
      <c r="Q917" s="145">
        <v>1.1E-4</v>
      </c>
      <c r="R917" s="145">
        <f>Q917*H917</f>
        <v>3.7075500000000004E-2</v>
      </c>
      <c r="S917" s="145">
        <v>0</v>
      </c>
      <c r="T917" s="146">
        <f>S917*H917</f>
        <v>0</v>
      </c>
      <c r="AR917" s="147" t="s">
        <v>187</v>
      </c>
      <c r="AT917" s="147" t="s">
        <v>182</v>
      </c>
      <c r="AU917" s="147" t="s">
        <v>85</v>
      </c>
      <c r="AY917" s="17" t="s">
        <v>181</v>
      </c>
      <c r="BE917" s="148">
        <f>IF(N917="základní",J917,0)</f>
        <v>0</v>
      </c>
      <c r="BF917" s="148">
        <f>IF(N917="snížená",J917,0)</f>
        <v>0</v>
      </c>
      <c r="BG917" s="148">
        <f>IF(N917="zákl. přenesená",J917,0)</f>
        <v>0</v>
      </c>
      <c r="BH917" s="148">
        <f>IF(N917="sníž. přenesená",J917,0)</f>
        <v>0</v>
      </c>
      <c r="BI917" s="148">
        <f>IF(N917="nulová",J917,0)</f>
        <v>0</v>
      </c>
      <c r="BJ917" s="17" t="s">
        <v>83</v>
      </c>
      <c r="BK917" s="148">
        <f>ROUND(I917*H917,2)</f>
        <v>0</v>
      </c>
      <c r="BL917" s="17" t="s">
        <v>188</v>
      </c>
      <c r="BM917" s="147" t="s">
        <v>2096</v>
      </c>
    </row>
    <row r="918" spans="2:65" s="1" customFormat="1" ht="19.5">
      <c r="B918" s="32"/>
      <c r="D918" s="149" t="s">
        <v>190</v>
      </c>
      <c r="F918" s="150" t="s">
        <v>2095</v>
      </c>
      <c r="I918" s="151"/>
      <c r="L918" s="32"/>
      <c r="M918" s="152"/>
      <c r="T918" s="56"/>
      <c r="AT918" s="17" t="s">
        <v>190</v>
      </c>
      <c r="AU918" s="17" t="s">
        <v>85</v>
      </c>
    </row>
    <row r="919" spans="2:65" s="12" customFormat="1" ht="11.25">
      <c r="B919" s="168"/>
      <c r="D919" s="149" t="s">
        <v>1207</v>
      </c>
      <c r="E919" s="169" t="s">
        <v>1</v>
      </c>
      <c r="F919" s="170" t="s">
        <v>2097</v>
      </c>
      <c r="H919" s="171">
        <v>337.05</v>
      </c>
      <c r="I919" s="172"/>
      <c r="L919" s="168"/>
      <c r="M919" s="173"/>
      <c r="T919" s="174"/>
      <c r="AT919" s="169" t="s">
        <v>1207</v>
      </c>
      <c r="AU919" s="169" t="s">
        <v>85</v>
      </c>
      <c r="AV919" s="12" t="s">
        <v>85</v>
      </c>
      <c r="AW919" s="12" t="s">
        <v>33</v>
      </c>
      <c r="AX919" s="12" t="s">
        <v>83</v>
      </c>
      <c r="AY919" s="169" t="s">
        <v>181</v>
      </c>
    </row>
    <row r="920" spans="2:65" s="1" customFormat="1" ht="21.75" customHeight="1">
      <c r="B920" s="134"/>
      <c r="C920" s="153" t="s">
        <v>1146</v>
      </c>
      <c r="D920" s="153" t="s">
        <v>191</v>
      </c>
      <c r="E920" s="154" t="s">
        <v>2098</v>
      </c>
      <c r="F920" s="155" t="s">
        <v>2099</v>
      </c>
      <c r="G920" s="156" t="s">
        <v>734</v>
      </c>
      <c r="H920" s="157">
        <v>508.5</v>
      </c>
      <c r="I920" s="158"/>
      <c r="J920" s="159">
        <f>ROUND(I920*H920,2)</f>
        <v>0</v>
      </c>
      <c r="K920" s="155" t="s">
        <v>1</v>
      </c>
      <c r="L920" s="32"/>
      <c r="M920" s="160" t="s">
        <v>1</v>
      </c>
      <c r="N920" s="161" t="s">
        <v>41</v>
      </c>
      <c r="P920" s="145">
        <f>O920*H920</f>
        <v>0</v>
      </c>
      <c r="Q920" s="145">
        <v>1.6100000000000001E-3</v>
      </c>
      <c r="R920" s="145">
        <f>Q920*H920</f>
        <v>0.81868500000000011</v>
      </c>
      <c r="S920" s="145">
        <v>0</v>
      </c>
      <c r="T920" s="146">
        <f>S920*H920</f>
        <v>0</v>
      </c>
      <c r="AR920" s="147" t="s">
        <v>188</v>
      </c>
      <c r="AT920" s="147" t="s">
        <v>191</v>
      </c>
      <c r="AU920" s="147" t="s">
        <v>85</v>
      </c>
      <c r="AY920" s="17" t="s">
        <v>181</v>
      </c>
      <c r="BE920" s="148">
        <f>IF(N920="základní",J920,0)</f>
        <v>0</v>
      </c>
      <c r="BF920" s="148">
        <f>IF(N920="snížená",J920,0)</f>
        <v>0</v>
      </c>
      <c r="BG920" s="148">
        <f>IF(N920="zákl. přenesená",J920,0)</f>
        <v>0</v>
      </c>
      <c r="BH920" s="148">
        <f>IF(N920="sníž. přenesená",J920,0)</f>
        <v>0</v>
      </c>
      <c r="BI920" s="148">
        <f>IF(N920="nulová",J920,0)</f>
        <v>0</v>
      </c>
      <c r="BJ920" s="17" t="s">
        <v>83</v>
      </c>
      <c r="BK920" s="148">
        <f>ROUND(I920*H920,2)</f>
        <v>0</v>
      </c>
      <c r="BL920" s="17" t="s">
        <v>188</v>
      </c>
      <c r="BM920" s="147" t="s">
        <v>2100</v>
      </c>
    </row>
    <row r="921" spans="2:65" s="1" customFormat="1" ht="11.25">
      <c r="B921" s="32"/>
      <c r="D921" s="149" t="s">
        <v>190</v>
      </c>
      <c r="F921" s="150" t="s">
        <v>2099</v>
      </c>
      <c r="I921" s="151"/>
      <c r="L921" s="32"/>
      <c r="M921" s="152"/>
      <c r="T921" s="56"/>
      <c r="AT921" s="17" t="s">
        <v>190</v>
      </c>
      <c r="AU921" s="17" t="s">
        <v>85</v>
      </c>
    </row>
    <row r="922" spans="2:65" s="12" customFormat="1" ht="11.25">
      <c r="B922" s="168"/>
      <c r="D922" s="149" t="s">
        <v>1207</v>
      </c>
      <c r="E922" s="169" t="s">
        <v>1</v>
      </c>
      <c r="F922" s="170" t="s">
        <v>2101</v>
      </c>
      <c r="H922" s="171">
        <v>16.71</v>
      </c>
      <c r="I922" s="172"/>
      <c r="L922" s="168"/>
      <c r="M922" s="173"/>
      <c r="T922" s="174"/>
      <c r="AT922" s="169" t="s">
        <v>1207</v>
      </c>
      <c r="AU922" s="169" t="s">
        <v>85</v>
      </c>
      <c r="AV922" s="12" t="s">
        <v>85</v>
      </c>
      <c r="AW922" s="12" t="s">
        <v>33</v>
      </c>
      <c r="AX922" s="12" t="s">
        <v>76</v>
      </c>
      <c r="AY922" s="169" t="s">
        <v>181</v>
      </c>
    </row>
    <row r="923" spans="2:65" s="12" customFormat="1" ht="11.25">
      <c r="B923" s="168"/>
      <c r="D923" s="149" t="s">
        <v>1207</v>
      </c>
      <c r="E923" s="169" t="s">
        <v>1</v>
      </c>
      <c r="F923" s="170" t="s">
        <v>2083</v>
      </c>
      <c r="H923" s="171">
        <v>6.28</v>
      </c>
      <c r="I923" s="172"/>
      <c r="L923" s="168"/>
      <c r="M923" s="173"/>
      <c r="T923" s="174"/>
      <c r="AT923" s="169" t="s">
        <v>1207</v>
      </c>
      <c r="AU923" s="169" t="s">
        <v>85</v>
      </c>
      <c r="AV923" s="12" t="s">
        <v>85</v>
      </c>
      <c r="AW923" s="12" t="s">
        <v>33</v>
      </c>
      <c r="AX923" s="12" t="s">
        <v>76</v>
      </c>
      <c r="AY923" s="169" t="s">
        <v>181</v>
      </c>
    </row>
    <row r="924" spans="2:65" s="15" customFormat="1" ht="11.25">
      <c r="B924" s="188"/>
      <c r="D924" s="149" t="s">
        <v>1207</v>
      </c>
      <c r="E924" s="189" t="s">
        <v>1</v>
      </c>
      <c r="F924" s="190" t="s">
        <v>1328</v>
      </c>
      <c r="H924" s="191">
        <v>22.990000000000002</v>
      </c>
      <c r="I924" s="192"/>
      <c r="L924" s="188"/>
      <c r="M924" s="193"/>
      <c r="T924" s="194"/>
      <c r="AT924" s="189" t="s">
        <v>1207</v>
      </c>
      <c r="AU924" s="189" t="s">
        <v>85</v>
      </c>
      <c r="AV924" s="15" t="s">
        <v>91</v>
      </c>
      <c r="AW924" s="15" t="s">
        <v>33</v>
      </c>
      <c r="AX924" s="15" t="s">
        <v>76</v>
      </c>
      <c r="AY924" s="189" t="s">
        <v>181</v>
      </c>
    </row>
    <row r="925" spans="2:65" s="12" customFormat="1" ht="11.25">
      <c r="B925" s="168"/>
      <c r="D925" s="149" t="s">
        <v>1207</v>
      </c>
      <c r="E925" s="169" t="s">
        <v>1</v>
      </c>
      <c r="F925" s="170" t="s">
        <v>2102</v>
      </c>
      <c r="H925" s="171">
        <v>135.51</v>
      </c>
      <c r="I925" s="172"/>
      <c r="L925" s="168"/>
      <c r="M925" s="173"/>
      <c r="T925" s="174"/>
      <c r="AT925" s="169" t="s">
        <v>1207</v>
      </c>
      <c r="AU925" s="169" t="s">
        <v>85</v>
      </c>
      <c r="AV925" s="12" t="s">
        <v>85</v>
      </c>
      <c r="AW925" s="12" t="s">
        <v>33</v>
      </c>
      <c r="AX925" s="12" t="s">
        <v>76</v>
      </c>
      <c r="AY925" s="169" t="s">
        <v>181</v>
      </c>
    </row>
    <row r="926" spans="2:65" s="15" customFormat="1" ht="11.25">
      <c r="B926" s="188"/>
      <c r="D926" s="149" t="s">
        <v>1207</v>
      </c>
      <c r="E926" s="189" t="s">
        <v>1</v>
      </c>
      <c r="F926" s="190" t="s">
        <v>1328</v>
      </c>
      <c r="H926" s="191">
        <v>135.51</v>
      </c>
      <c r="I926" s="192"/>
      <c r="L926" s="188"/>
      <c r="M926" s="193"/>
      <c r="T926" s="194"/>
      <c r="AT926" s="189" t="s">
        <v>1207</v>
      </c>
      <c r="AU926" s="189" t="s">
        <v>85</v>
      </c>
      <c r="AV926" s="15" t="s">
        <v>91</v>
      </c>
      <c r="AW926" s="15" t="s">
        <v>33</v>
      </c>
      <c r="AX926" s="15" t="s">
        <v>76</v>
      </c>
      <c r="AY926" s="189" t="s">
        <v>181</v>
      </c>
    </row>
    <row r="927" spans="2:65" s="12" customFormat="1" ht="11.25">
      <c r="B927" s="168"/>
      <c r="D927" s="149" t="s">
        <v>1207</v>
      </c>
      <c r="E927" s="169" t="s">
        <v>1</v>
      </c>
      <c r="F927" s="170" t="s">
        <v>2103</v>
      </c>
      <c r="H927" s="171">
        <v>350</v>
      </c>
      <c r="I927" s="172"/>
      <c r="L927" s="168"/>
      <c r="M927" s="173"/>
      <c r="T927" s="174"/>
      <c r="AT927" s="169" t="s">
        <v>1207</v>
      </c>
      <c r="AU927" s="169" t="s">
        <v>85</v>
      </c>
      <c r="AV927" s="12" t="s">
        <v>85</v>
      </c>
      <c r="AW927" s="12" t="s">
        <v>33</v>
      </c>
      <c r="AX927" s="12" t="s">
        <v>76</v>
      </c>
      <c r="AY927" s="169" t="s">
        <v>181</v>
      </c>
    </row>
    <row r="928" spans="2:65" s="14" customFormat="1" ht="11.25">
      <c r="B928" s="181"/>
      <c r="D928" s="149" t="s">
        <v>1207</v>
      </c>
      <c r="E928" s="182" t="s">
        <v>1</v>
      </c>
      <c r="F928" s="183" t="s">
        <v>1221</v>
      </c>
      <c r="H928" s="184">
        <v>508.5</v>
      </c>
      <c r="I928" s="185"/>
      <c r="L928" s="181"/>
      <c r="M928" s="186"/>
      <c r="T928" s="187"/>
      <c r="AT928" s="182" t="s">
        <v>1207</v>
      </c>
      <c r="AU928" s="182" t="s">
        <v>85</v>
      </c>
      <c r="AV928" s="14" t="s">
        <v>200</v>
      </c>
      <c r="AW928" s="14" t="s">
        <v>33</v>
      </c>
      <c r="AX928" s="14" t="s">
        <v>83</v>
      </c>
      <c r="AY928" s="182" t="s">
        <v>181</v>
      </c>
    </row>
    <row r="929" spans="2:65" s="1" customFormat="1" ht="21.75" customHeight="1">
      <c r="B929" s="134"/>
      <c r="C929" s="153" t="s">
        <v>2104</v>
      </c>
      <c r="D929" s="153" t="s">
        <v>191</v>
      </c>
      <c r="E929" s="154" t="s">
        <v>2105</v>
      </c>
      <c r="F929" s="155" t="s">
        <v>2106</v>
      </c>
      <c r="G929" s="156" t="s">
        <v>734</v>
      </c>
      <c r="H929" s="157">
        <v>642.65</v>
      </c>
      <c r="I929" s="158"/>
      <c r="J929" s="159">
        <f>ROUND(I929*H929,2)</f>
        <v>0</v>
      </c>
      <c r="K929" s="155" t="s">
        <v>1</v>
      </c>
      <c r="L929" s="32"/>
      <c r="M929" s="160" t="s">
        <v>1</v>
      </c>
      <c r="N929" s="161" t="s">
        <v>41</v>
      </c>
      <c r="P929" s="145">
        <f>O929*H929</f>
        <v>0</v>
      </c>
      <c r="Q929" s="145">
        <v>6.9999999999999999E-4</v>
      </c>
      <c r="R929" s="145">
        <f>Q929*H929</f>
        <v>0.449855</v>
      </c>
      <c r="S929" s="145">
        <v>0</v>
      </c>
      <c r="T929" s="146">
        <f>S929*H929</f>
        <v>0</v>
      </c>
      <c r="AR929" s="147" t="s">
        <v>188</v>
      </c>
      <c r="AT929" s="147" t="s">
        <v>191</v>
      </c>
      <c r="AU929" s="147" t="s">
        <v>85</v>
      </c>
      <c r="AY929" s="17" t="s">
        <v>181</v>
      </c>
      <c r="BE929" s="148">
        <f>IF(N929="základní",J929,0)</f>
        <v>0</v>
      </c>
      <c r="BF929" s="148">
        <f>IF(N929="snížená",J929,0)</f>
        <v>0</v>
      </c>
      <c r="BG929" s="148">
        <f>IF(N929="zákl. přenesená",J929,0)</f>
        <v>0</v>
      </c>
      <c r="BH929" s="148">
        <f>IF(N929="sníž. přenesená",J929,0)</f>
        <v>0</v>
      </c>
      <c r="BI929" s="148">
        <f>IF(N929="nulová",J929,0)</f>
        <v>0</v>
      </c>
      <c r="BJ929" s="17" t="s">
        <v>83</v>
      </c>
      <c r="BK929" s="148">
        <f>ROUND(I929*H929,2)</f>
        <v>0</v>
      </c>
      <c r="BL929" s="17" t="s">
        <v>188</v>
      </c>
      <c r="BM929" s="147" t="s">
        <v>2107</v>
      </c>
    </row>
    <row r="930" spans="2:65" s="1" customFormat="1" ht="11.25">
      <c r="B930" s="32"/>
      <c r="D930" s="149" t="s">
        <v>190</v>
      </c>
      <c r="F930" s="150" t="s">
        <v>2106</v>
      </c>
      <c r="I930" s="151"/>
      <c r="L930" s="32"/>
      <c r="M930" s="152"/>
      <c r="T930" s="56"/>
      <c r="AT930" s="17" t="s">
        <v>190</v>
      </c>
      <c r="AU930" s="17" t="s">
        <v>85</v>
      </c>
    </row>
    <row r="931" spans="2:65" s="12" customFormat="1" ht="11.25">
      <c r="B931" s="168"/>
      <c r="D931" s="149" t="s">
        <v>1207</v>
      </c>
      <c r="E931" s="169" t="s">
        <v>1</v>
      </c>
      <c r="F931" s="170" t="s">
        <v>2101</v>
      </c>
      <c r="H931" s="171">
        <v>16.71</v>
      </c>
      <c r="I931" s="172"/>
      <c r="L931" s="168"/>
      <c r="M931" s="173"/>
      <c r="T931" s="174"/>
      <c r="AT931" s="169" t="s">
        <v>1207</v>
      </c>
      <c r="AU931" s="169" t="s">
        <v>85</v>
      </c>
      <c r="AV931" s="12" t="s">
        <v>85</v>
      </c>
      <c r="AW931" s="12" t="s">
        <v>33</v>
      </c>
      <c r="AX931" s="12" t="s">
        <v>76</v>
      </c>
      <c r="AY931" s="169" t="s">
        <v>181</v>
      </c>
    </row>
    <row r="932" spans="2:65" s="12" customFormat="1" ht="11.25">
      <c r="B932" s="168"/>
      <c r="D932" s="149" t="s">
        <v>1207</v>
      </c>
      <c r="E932" s="169" t="s">
        <v>1</v>
      </c>
      <c r="F932" s="170" t="s">
        <v>2083</v>
      </c>
      <c r="H932" s="171">
        <v>6.28</v>
      </c>
      <c r="I932" s="172"/>
      <c r="L932" s="168"/>
      <c r="M932" s="173"/>
      <c r="T932" s="174"/>
      <c r="AT932" s="169" t="s">
        <v>1207</v>
      </c>
      <c r="AU932" s="169" t="s">
        <v>85</v>
      </c>
      <c r="AV932" s="12" t="s">
        <v>85</v>
      </c>
      <c r="AW932" s="12" t="s">
        <v>33</v>
      </c>
      <c r="AX932" s="12" t="s">
        <v>76</v>
      </c>
      <c r="AY932" s="169" t="s">
        <v>181</v>
      </c>
    </row>
    <row r="933" spans="2:65" s="15" customFormat="1" ht="11.25">
      <c r="B933" s="188"/>
      <c r="D933" s="149" t="s">
        <v>1207</v>
      </c>
      <c r="E933" s="189" t="s">
        <v>1</v>
      </c>
      <c r="F933" s="190" t="s">
        <v>1328</v>
      </c>
      <c r="H933" s="191">
        <v>22.990000000000002</v>
      </c>
      <c r="I933" s="192"/>
      <c r="L933" s="188"/>
      <c r="M933" s="193"/>
      <c r="T933" s="194"/>
      <c r="AT933" s="189" t="s">
        <v>1207</v>
      </c>
      <c r="AU933" s="189" t="s">
        <v>85</v>
      </c>
      <c r="AV933" s="15" t="s">
        <v>91</v>
      </c>
      <c r="AW933" s="15" t="s">
        <v>33</v>
      </c>
      <c r="AX933" s="15" t="s">
        <v>76</v>
      </c>
      <c r="AY933" s="189" t="s">
        <v>181</v>
      </c>
    </row>
    <row r="934" spans="2:65" s="12" customFormat="1" ht="11.25">
      <c r="B934" s="168"/>
      <c r="D934" s="149" t="s">
        <v>1207</v>
      </c>
      <c r="E934" s="169" t="s">
        <v>1</v>
      </c>
      <c r="F934" s="170" t="s">
        <v>2102</v>
      </c>
      <c r="H934" s="171">
        <v>135.51</v>
      </c>
      <c r="I934" s="172"/>
      <c r="L934" s="168"/>
      <c r="M934" s="173"/>
      <c r="T934" s="174"/>
      <c r="AT934" s="169" t="s">
        <v>1207</v>
      </c>
      <c r="AU934" s="169" t="s">
        <v>85</v>
      </c>
      <c r="AV934" s="12" t="s">
        <v>85</v>
      </c>
      <c r="AW934" s="12" t="s">
        <v>33</v>
      </c>
      <c r="AX934" s="12" t="s">
        <v>76</v>
      </c>
      <c r="AY934" s="169" t="s">
        <v>181</v>
      </c>
    </row>
    <row r="935" spans="2:65" s="13" customFormat="1" ht="22.5">
      <c r="B935" s="175"/>
      <c r="D935" s="149" t="s">
        <v>1207</v>
      </c>
      <c r="E935" s="176" t="s">
        <v>1</v>
      </c>
      <c r="F935" s="177" t="s">
        <v>2069</v>
      </c>
      <c r="H935" s="176" t="s">
        <v>1</v>
      </c>
      <c r="I935" s="178"/>
      <c r="L935" s="175"/>
      <c r="M935" s="179"/>
      <c r="T935" s="180"/>
      <c r="AT935" s="176" t="s">
        <v>1207</v>
      </c>
      <c r="AU935" s="176" t="s">
        <v>85</v>
      </c>
      <c r="AV935" s="13" t="s">
        <v>83</v>
      </c>
      <c r="AW935" s="13" t="s">
        <v>33</v>
      </c>
      <c r="AX935" s="13" t="s">
        <v>76</v>
      </c>
      <c r="AY935" s="176" t="s">
        <v>181</v>
      </c>
    </row>
    <row r="936" spans="2:65" s="12" customFormat="1" ht="11.25">
      <c r="B936" s="168"/>
      <c r="D936" s="149" t="s">
        <v>1207</v>
      </c>
      <c r="E936" s="169" t="s">
        <v>1</v>
      </c>
      <c r="F936" s="170" t="s">
        <v>2070</v>
      </c>
      <c r="H936" s="171">
        <v>17.600000000000001</v>
      </c>
      <c r="I936" s="172"/>
      <c r="L936" s="168"/>
      <c r="M936" s="173"/>
      <c r="T936" s="174"/>
      <c r="AT936" s="169" t="s">
        <v>1207</v>
      </c>
      <c r="AU936" s="169" t="s">
        <v>85</v>
      </c>
      <c r="AV936" s="12" t="s">
        <v>85</v>
      </c>
      <c r="AW936" s="12" t="s">
        <v>33</v>
      </c>
      <c r="AX936" s="12" t="s">
        <v>76</v>
      </c>
      <c r="AY936" s="169" t="s">
        <v>181</v>
      </c>
    </row>
    <row r="937" spans="2:65" s="13" customFormat="1" ht="11.25">
      <c r="B937" s="175"/>
      <c r="D937" s="149" t="s">
        <v>1207</v>
      </c>
      <c r="E937" s="176" t="s">
        <v>1</v>
      </c>
      <c r="F937" s="177" t="s">
        <v>2060</v>
      </c>
      <c r="H937" s="176" t="s">
        <v>1</v>
      </c>
      <c r="I937" s="178"/>
      <c r="L937" s="175"/>
      <c r="M937" s="179"/>
      <c r="T937" s="180"/>
      <c r="AT937" s="176" t="s">
        <v>1207</v>
      </c>
      <c r="AU937" s="176" t="s">
        <v>85</v>
      </c>
      <c r="AV937" s="13" t="s">
        <v>83</v>
      </c>
      <c r="AW937" s="13" t="s">
        <v>33</v>
      </c>
      <c r="AX937" s="13" t="s">
        <v>76</v>
      </c>
      <c r="AY937" s="176" t="s">
        <v>181</v>
      </c>
    </row>
    <row r="938" spans="2:65" s="12" customFormat="1" ht="22.5">
      <c r="B938" s="168"/>
      <c r="D938" s="149" t="s">
        <v>1207</v>
      </c>
      <c r="E938" s="169" t="s">
        <v>1</v>
      </c>
      <c r="F938" s="170" t="s">
        <v>2061</v>
      </c>
      <c r="H938" s="171">
        <v>31.75</v>
      </c>
      <c r="I938" s="172"/>
      <c r="L938" s="168"/>
      <c r="M938" s="173"/>
      <c r="T938" s="174"/>
      <c r="AT938" s="169" t="s">
        <v>1207</v>
      </c>
      <c r="AU938" s="169" t="s">
        <v>85</v>
      </c>
      <c r="AV938" s="12" t="s">
        <v>85</v>
      </c>
      <c r="AW938" s="12" t="s">
        <v>33</v>
      </c>
      <c r="AX938" s="12" t="s">
        <v>76</v>
      </c>
      <c r="AY938" s="169" t="s">
        <v>181</v>
      </c>
    </row>
    <row r="939" spans="2:65" s="12" customFormat="1" ht="11.25">
      <c r="B939" s="168"/>
      <c r="D939" s="149" t="s">
        <v>1207</v>
      </c>
      <c r="E939" s="169" t="s">
        <v>1</v>
      </c>
      <c r="F939" s="170" t="s">
        <v>2062</v>
      </c>
      <c r="H939" s="171">
        <v>-5.2</v>
      </c>
      <c r="I939" s="172"/>
      <c r="L939" s="168"/>
      <c r="M939" s="173"/>
      <c r="T939" s="174"/>
      <c r="AT939" s="169" t="s">
        <v>1207</v>
      </c>
      <c r="AU939" s="169" t="s">
        <v>85</v>
      </c>
      <c r="AV939" s="12" t="s">
        <v>85</v>
      </c>
      <c r="AW939" s="12" t="s">
        <v>33</v>
      </c>
      <c r="AX939" s="12" t="s">
        <v>76</v>
      </c>
      <c r="AY939" s="169" t="s">
        <v>181</v>
      </c>
    </row>
    <row r="940" spans="2:65" s="15" customFormat="1" ht="11.25">
      <c r="B940" s="188"/>
      <c r="D940" s="149" t="s">
        <v>1207</v>
      </c>
      <c r="E940" s="189" t="s">
        <v>1</v>
      </c>
      <c r="F940" s="190" t="s">
        <v>1328</v>
      </c>
      <c r="H940" s="191">
        <v>179.66</v>
      </c>
      <c r="I940" s="192"/>
      <c r="L940" s="188"/>
      <c r="M940" s="193"/>
      <c r="T940" s="194"/>
      <c r="AT940" s="189" t="s">
        <v>1207</v>
      </c>
      <c r="AU940" s="189" t="s">
        <v>85</v>
      </c>
      <c r="AV940" s="15" t="s">
        <v>91</v>
      </c>
      <c r="AW940" s="15" t="s">
        <v>33</v>
      </c>
      <c r="AX940" s="15" t="s">
        <v>76</v>
      </c>
      <c r="AY940" s="189" t="s">
        <v>181</v>
      </c>
    </row>
    <row r="941" spans="2:65" s="13" customFormat="1" ht="11.25">
      <c r="B941" s="175"/>
      <c r="D941" s="149" t="s">
        <v>1207</v>
      </c>
      <c r="E941" s="176" t="s">
        <v>1</v>
      </c>
      <c r="F941" s="177" t="s">
        <v>2063</v>
      </c>
      <c r="H941" s="176" t="s">
        <v>1</v>
      </c>
      <c r="I941" s="178"/>
      <c r="L941" s="175"/>
      <c r="M941" s="179"/>
      <c r="T941" s="180"/>
      <c r="AT941" s="176" t="s">
        <v>1207</v>
      </c>
      <c r="AU941" s="176" t="s">
        <v>85</v>
      </c>
      <c r="AV941" s="13" t="s">
        <v>83</v>
      </c>
      <c r="AW941" s="13" t="s">
        <v>33</v>
      </c>
      <c r="AX941" s="13" t="s">
        <v>76</v>
      </c>
      <c r="AY941" s="176" t="s">
        <v>181</v>
      </c>
    </row>
    <row r="942" spans="2:65" s="12" customFormat="1" ht="11.25">
      <c r="B942" s="168"/>
      <c r="D942" s="149" t="s">
        <v>1207</v>
      </c>
      <c r="E942" s="169" t="s">
        <v>1</v>
      </c>
      <c r="F942" s="170" t="s">
        <v>2064</v>
      </c>
      <c r="H942" s="171">
        <v>90</v>
      </c>
      <c r="I942" s="172"/>
      <c r="L942" s="168"/>
      <c r="M942" s="173"/>
      <c r="T942" s="174"/>
      <c r="AT942" s="169" t="s">
        <v>1207</v>
      </c>
      <c r="AU942" s="169" t="s">
        <v>85</v>
      </c>
      <c r="AV942" s="12" t="s">
        <v>85</v>
      </c>
      <c r="AW942" s="12" t="s">
        <v>33</v>
      </c>
      <c r="AX942" s="12" t="s">
        <v>76</v>
      </c>
      <c r="AY942" s="169" t="s">
        <v>181</v>
      </c>
    </row>
    <row r="943" spans="2:65" s="15" customFormat="1" ht="11.25">
      <c r="B943" s="188"/>
      <c r="D943" s="149" t="s">
        <v>1207</v>
      </c>
      <c r="E943" s="189" t="s">
        <v>1</v>
      </c>
      <c r="F943" s="190" t="s">
        <v>1328</v>
      </c>
      <c r="H943" s="191">
        <v>90</v>
      </c>
      <c r="I943" s="192"/>
      <c r="L943" s="188"/>
      <c r="M943" s="193"/>
      <c r="T943" s="194"/>
      <c r="AT943" s="189" t="s">
        <v>1207</v>
      </c>
      <c r="AU943" s="189" t="s">
        <v>85</v>
      </c>
      <c r="AV943" s="15" t="s">
        <v>91</v>
      </c>
      <c r="AW943" s="15" t="s">
        <v>33</v>
      </c>
      <c r="AX943" s="15" t="s">
        <v>76</v>
      </c>
      <c r="AY943" s="189" t="s">
        <v>181</v>
      </c>
    </row>
    <row r="944" spans="2:65" s="12" customFormat="1" ht="11.25">
      <c r="B944" s="168"/>
      <c r="D944" s="149" t="s">
        <v>1207</v>
      </c>
      <c r="E944" s="169" t="s">
        <v>1</v>
      </c>
      <c r="F944" s="170" t="s">
        <v>2108</v>
      </c>
      <c r="H944" s="171">
        <v>350</v>
      </c>
      <c r="I944" s="172"/>
      <c r="L944" s="168"/>
      <c r="M944" s="173"/>
      <c r="T944" s="174"/>
      <c r="AT944" s="169" t="s">
        <v>1207</v>
      </c>
      <c r="AU944" s="169" t="s">
        <v>85</v>
      </c>
      <c r="AV944" s="12" t="s">
        <v>85</v>
      </c>
      <c r="AW944" s="12" t="s">
        <v>33</v>
      </c>
      <c r="AX944" s="12" t="s">
        <v>76</v>
      </c>
      <c r="AY944" s="169" t="s">
        <v>181</v>
      </c>
    </row>
    <row r="945" spans="2:65" s="14" customFormat="1" ht="11.25">
      <c r="B945" s="181"/>
      <c r="D945" s="149" t="s">
        <v>1207</v>
      </c>
      <c r="E945" s="182" t="s">
        <v>1</v>
      </c>
      <c r="F945" s="183" t="s">
        <v>1221</v>
      </c>
      <c r="H945" s="184">
        <v>642.65</v>
      </c>
      <c r="I945" s="185"/>
      <c r="L945" s="181"/>
      <c r="M945" s="186"/>
      <c r="T945" s="187"/>
      <c r="AT945" s="182" t="s">
        <v>1207</v>
      </c>
      <c r="AU945" s="182" t="s">
        <v>85</v>
      </c>
      <c r="AV945" s="14" t="s">
        <v>200</v>
      </c>
      <c r="AW945" s="14" t="s">
        <v>33</v>
      </c>
      <c r="AX945" s="14" t="s">
        <v>83</v>
      </c>
      <c r="AY945" s="182" t="s">
        <v>181</v>
      </c>
    </row>
    <row r="946" spans="2:65" s="1" customFormat="1" ht="37.9" customHeight="1">
      <c r="B946" s="134"/>
      <c r="C946" s="153" t="s">
        <v>1150</v>
      </c>
      <c r="D946" s="153" t="s">
        <v>191</v>
      </c>
      <c r="E946" s="154" t="s">
        <v>2109</v>
      </c>
      <c r="F946" s="155" t="s">
        <v>2110</v>
      </c>
      <c r="G946" s="156" t="s">
        <v>734</v>
      </c>
      <c r="H946" s="157">
        <v>412.95</v>
      </c>
      <c r="I946" s="158"/>
      <c r="J946" s="159">
        <f>ROUND(I946*H946,2)</f>
        <v>0</v>
      </c>
      <c r="K946" s="155" t="s">
        <v>1</v>
      </c>
      <c r="L946" s="32"/>
      <c r="M946" s="160" t="s">
        <v>1</v>
      </c>
      <c r="N946" s="161" t="s">
        <v>41</v>
      </c>
      <c r="P946" s="145">
        <f>O946*H946</f>
        <v>0</v>
      </c>
      <c r="Q946" s="145">
        <v>3.2499999999999999E-3</v>
      </c>
      <c r="R946" s="145">
        <f>Q946*H946</f>
        <v>1.3420874999999999</v>
      </c>
      <c r="S946" s="145">
        <v>0</v>
      </c>
      <c r="T946" s="146">
        <f>S946*H946</f>
        <v>0</v>
      </c>
      <c r="AR946" s="147" t="s">
        <v>188</v>
      </c>
      <c r="AT946" s="147" t="s">
        <v>191</v>
      </c>
      <c r="AU946" s="147" t="s">
        <v>85</v>
      </c>
      <c r="AY946" s="17" t="s">
        <v>181</v>
      </c>
      <c r="BE946" s="148">
        <f>IF(N946="základní",J946,0)</f>
        <v>0</v>
      </c>
      <c r="BF946" s="148">
        <f>IF(N946="snížená",J946,0)</f>
        <v>0</v>
      </c>
      <c r="BG946" s="148">
        <f>IF(N946="zákl. přenesená",J946,0)</f>
        <v>0</v>
      </c>
      <c r="BH946" s="148">
        <f>IF(N946="sníž. přenesená",J946,0)</f>
        <v>0</v>
      </c>
      <c r="BI946" s="148">
        <f>IF(N946="nulová",J946,0)</f>
        <v>0</v>
      </c>
      <c r="BJ946" s="17" t="s">
        <v>83</v>
      </c>
      <c r="BK946" s="148">
        <f>ROUND(I946*H946,2)</f>
        <v>0</v>
      </c>
      <c r="BL946" s="17" t="s">
        <v>188</v>
      </c>
      <c r="BM946" s="147" t="s">
        <v>2111</v>
      </c>
    </row>
    <row r="947" spans="2:65" s="1" customFormat="1" ht="19.5">
      <c r="B947" s="32"/>
      <c r="D947" s="149" t="s">
        <v>190</v>
      </c>
      <c r="F947" s="150" t="s">
        <v>2110</v>
      </c>
      <c r="I947" s="151"/>
      <c r="L947" s="32"/>
      <c r="M947" s="152"/>
      <c r="T947" s="56"/>
      <c r="AT947" s="17" t="s">
        <v>190</v>
      </c>
      <c r="AU947" s="17" t="s">
        <v>85</v>
      </c>
    </row>
    <row r="948" spans="2:65" s="13" customFormat="1" ht="11.25">
      <c r="B948" s="175"/>
      <c r="D948" s="149" t="s">
        <v>1207</v>
      </c>
      <c r="E948" s="176" t="s">
        <v>1</v>
      </c>
      <c r="F948" s="177" t="s">
        <v>2112</v>
      </c>
      <c r="H948" s="176" t="s">
        <v>1</v>
      </c>
      <c r="I948" s="178"/>
      <c r="L948" s="175"/>
      <c r="M948" s="179"/>
      <c r="T948" s="180"/>
      <c r="AT948" s="176" t="s">
        <v>1207</v>
      </c>
      <c r="AU948" s="176" t="s">
        <v>85</v>
      </c>
      <c r="AV948" s="13" t="s">
        <v>83</v>
      </c>
      <c r="AW948" s="13" t="s">
        <v>33</v>
      </c>
      <c r="AX948" s="13" t="s">
        <v>76</v>
      </c>
      <c r="AY948" s="176" t="s">
        <v>181</v>
      </c>
    </row>
    <row r="949" spans="2:65" s="13" customFormat="1" ht="11.25">
      <c r="B949" s="175"/>
      <c r="D949" s="149" t="s">
        <v>1207</v>
      </c>
      <c r="E949" s="176" t="s">
        <v>1</v>
      </c>
      <c r="F949" s="177" t="s">
        <v>2113</v>
      </c>
      <c r="H949" s="176" t="s">
        <v>1</v>
      </c>
      <c r="I949" s="178"/>
      <c r="L949" s="175"/>
      <c r="M949" s="179"/>
      <c r="T949" s="180"/>
      <c r="AT949" s="176" t="s">
        <v>1207</v>
      </c>
      <c r="AU949" s="176" t="s">
        <v>85</v>
      </c>
      <c r="AV949" s="13" t="s">
        <v>83</v>
      </c>
      <c r="AW949" s="13" t="s">
        <v>33</v>
      </c>
      <c r="AX949" s="13" t="s">
        <v>76</v>
      </c>
      <c r="AY949" s="176" t="s">
        <v>181</v>
      </c>
    </row>
    <row r="950" spans="2:65" s="12" customFormat="1" ht="11.25">
      <c r="B950" s="168"/>
      <c r="D950" s="149" t="s">
        <v>1207</v>
      </c>
      <c r="E950" s="169" t="s">
        <v>1</v>
      </c>
      <c r="F950" s="170" t="s">
        <v>2114</v>
      </c>
      <c r="H950" s="171">
        <v>254</v>
      </c>
      <c r="I950" s="172"/>
      <c r="L950" s="168"/>
      <c r="M950" s="173"/>
      <c r="T950" s="174"/>
      <c r="AT950" s="169" t="s">
        <v>1207</v>
      </c>
      <c r="AU950" s="169" t="s">
        <v>85</v>
      </c>
      <c r="AV950" s="12" t="s">
        <v>85</v>
      </c>
      <c r="AW950" s="12" t="s">
        <v>33</v>
      </c>
      <c r="AX950" s="12" t="s">
        <v>76</v>
      </c>
      <c r="AY950" s="169" t="s">
        <v>181</v>
      </c>
    </row>
    <row r="951" spans="2:65" s="13" customFormat="1" ht="11.25">
      <c r="B951" s="175"/>
      <c r="D951" s="149" t="s">
        <v>1207</v>
      </c>
      <c r="E951" s="176" t="s">
        <v>1</v>
      </c>
      <c r="F951" s="177" t="s">
        <v>2115</v>
      </c>
      <c r="H951" s="176" t="s">
        <v>1</v>
      </c>
      <c r="I951" s="178"/>
      <c r="L951" s="175"/>
      <c r="M951" s="179"/>
      <c r="T951" s="180"/>
      <c r="AT951" s="176" t="s">
        <v>1207</v>
      </c>
      <c r="AU951" s="176" t="s">
        <v>85</v>
      </c>
      <c r="AV951" s="13" t="s">
        <v>83</v>
      </c>
      <c r="AW951" s="13" t="s">
        <v>33</v>
      </c>
      <c r="AX951" s="13" t="s">
        <v>76</v>
      </c>
      <c r="AY951" s="176" t="s">
        <v>181</v>
      </c>
    </row>
    <row r="952" spans="2:65" s="12" customFormat="1" ht="11.25">
      <c r="B952" s="168"/>
      <c r="D952" s="149" t="s">
        <v>1207</v>
      </c>
      <c r="E952" s="169" t="s">
        <v>1</v>
      </c>
      <c r="F952" s="170" t="s">
        <v>2116</v>
      </c>
      <c r="H952" s="171">
        <v>37.26</v>
      </c>
      <c r="I952" s="172"/>
      <c r="L952" s="168"/>
      <c r="M952" s="173"/>
      <c r="T952" s="174"/>
      <c r="AT952" s="169" t="s">
        <v>1207</v>
      </c>
      <c r="AU952" s="169" t="s">
        <v>85</v>
      </c>
      <c r="AV952" s="12" t="s">
        <v>85</v>
      </c>
      <c r="AW952" s="12" t="s">
        <v>33</v>
      </c>
      <c r="AX952" s="12" t="s">
        <v>76</v>
      </c>
      <c r="AY952" s="169" t="s">
        <v>181</v>
      </c>
    </row>
    <row r="953" spans="2:65" s="13" customFormat="1" ht="11.25">
      <c r="B953" s="175"/>
      <c r="D953" s="149" t="s">
        <v>1207</v>
      </c>
      <c r="E953" s="176" t="s">
        <v>1</v>
      </c>
      <c r="F953" s="177" t="s">
        <v>2117</v>
      </c>
      <c r="H953" s="176" t="s">
        <v>1</v>
      </c>
      <c r="I953" s="178"/>
      <c r="L953" s="175"/>
      <c r="M953" s="179"/>
      <c r="T953" s="180"/>
      <c r="AT953" s="176" t="s">
        <v>1207</v>
      </c>
      <c r="AU953" s="176" t="s">
        <v>85</v>
      </c>
      <c r="AV953" s="13" t="s">
        <v>83</v>
      </c>
      <c r="AW953" s="13" t="s">
        <v>33</v>
      </c>
      <c r="AX953" s="13" t="s">
        <v>76</v>
      </c>
      <c r="AY953" s="176" t="s">
        <v>181</v>
      </c>
    </row>
    <row r="954" spans="2:65" s="12" customFormat="1" ht="11.25">
      <c r="B954" s="168"/>
      <c r="D954" s="149" t="s">
        <v>1207</v>
      </c>
      <c r="E954" s="169" t="s">
        <v>1</v>
      </c>
      <c r="F954" s="170" t="s">
        <v>2118</v>
      </c>
      <c r="H954" s="171">
        <v>121.69</v>
      </c>
      <c r="I954" s="172"/>
      <c r="L954" s="168"/>
      <c r="M954" s="173"/>
      <c r="T954" s="174"/>
      <c r="AT954" s="169" t="s">
        <v>1207</v>
      </c>
      <c r="AU954" s="169" t="s">
        <v>85</v>
      </c>
      <c r="AV954" s="12" t="s">
        <v>85</v>
      </c>
      <c r="AW954" s="12" t="s">
        <v>33</v>
      </c>
      <c r="AX954" s="12" t="s">
        <v>76</v>
      </c>
      <c r="AY954" s="169" t="s">
        <v>181</v>
      </c>
    </row>
    <row r="955" spans="2:65" s="14" customFormat="1" ht="11.25">
      <c r="B955" s="181"/>
      <c r="D955" s="149" t="s">
        <v>1207</v>
      </c>
      <c r="E955" s="182" t="s">
        <v>1</v>
      </c>
      <c r="F955" s="183" t="s">
        <v>1221</v>
      </c>
      <c r="H955" s="184">
        <v>412.95</v>
      </c>
      <c r="I955" s="185"/>
      <c r="L955" s="181"/>
      <c r="M955" s="186"/>
      <c r="T955" s="187"/>
      <c r="AT955" s="182" t="s">
        <v>1207</v>
      </c>
      <c r="AU955" s="182" t="s">
        <v>85</v>
      </c>
      <c r="AV955" s="14" t="s">
        <v>200</v>
      </c>
      <c r="AW955" s="14" t="s">
        <v>33</v>
      </c>
      <c r="AX955" s="14" t="s">
        <v>83</v>
      </c>
      <c r="AY955" s="182" t="s">
        <v>181</v>
      </c>
    </row>
    <row r="956" spans="2:65" s="1" customFormat="1" ht="24.2" customHeight="1">
      <c r="B956" s="134"/>
      <c r="C956" s="135" t="s">
        <v>2119</v>
      </c>
      <c r="D956" s="135" t="s">
        <v>182</v>
      </c>
      <c r="E956" s="136" t="s">
        <v>2120</v>
      </c>
      <c r="F956" s="137" t="s">
        <v>2121</v>
      </c>
      <c r="G956" s="138" t="s">
        <v>734</v>
      </c>
      <c r="H956" s="139">
        <v>433.59800000000001</v>
      </c>
      <c r="I956" s="140"/>
      <c r="J956" s="141">
        <f>ROUND(I956*H956,2)</f>
        <v>0</v>
      </c>
      <c r="K956" s="137" t="s">
        <v>1</v>
      </c>
      <c r="L956" s="142"/>
      <c r="M956" s="143" t="s">
        <v>1</v>
      </c>
      <c r="N956" s="144" t="s">
        <v>41</v>
      </c>
      <c r="P956" s="145">
        <f>O956*H956</f>
        <v>0</v>
      </c>
      <c r="Q956" s="145">
        <v>0</v>
      </c>
      <c r="R956" s="145">
        <f>Q956*H956</f>
        <v>0</v>
      </c>
      <c r="S956" s="145">
        <v>0</v>
      </c>
      <c r="T956" s="146">
        <f>S956*H956</f>
        <v>0</v>
      </c>
      <c r="AR956" s="147" t="s">
        <v>187</v>
      </c>
      <c r="AT956" s="147" t="s">
        <v>182</v>
      </c>
      <c r="AU956" s="147" t="s">
        <v>85</v>
      </c>
      <c r="AY956" s="17" t="s">
        <v>181</v>
      </c>
      <c r="BE956" s="148">
        <f>IF(N956="základní",J956,0)</f>
        <v>0</v>
      </c>
      <c r="BF956" s="148">
        <f>IF(N956="snížená",J956,0)</f>
        <v>0</v>
      </c>
      <c r="BG956" s="148">
        <f>IF(N956="zákl. přenesená",J956,0)</f>
        <v>0</v>
      </c>
      <c r="BH956" s="148">
        <f>IF(N956="sníž. přenesená",J956,0)</f>
        <v>0</v>
      </c>
      <c r="BI956" s="148">
        <f>IF(N956="nulová",J956,0)</f>
        <v>0</v>
      </c>
      <c r="BJ956" s="17" t="s">
        <v>83</v>
      </c>
      <c r="BK956" s="148">
        <f>ROUND(I956*H956,2)</f>
        <v>0</v>
      </c>
      <c r="BL956" s="17" t="s">
        <v>188</v>
      </c>
      <c r="BM956" s="147" t="s">
        <v>2122</v>
      </c>
    </row>
    <row r="957" spans="2:65" s="1" customFormat="1" ht="19.5">
      <c r="B957" s="32"/>
      <c r="D957" s="149" t="s">
        <v>190</v>
      </c>
      <c r="F957" s="150" t="s">
        <v>2121</v>
      </c>
      <c r="I957" s="151"/>
      <c r="L957" s="32"/>
      <c r="M957" s="152"/>
      <c r="T957" s="56"/>
      <c r="AT957" s="17" t="s">
        <v>190</v>
      </c>
      <c r="AU957" s="17" t="s">
        <v>85</v>
      </c>
    </row>
    <row r="958" spans="2:65" s="12" customFormat="1" ht="11.25">
      <c r="B958" s="168"/>
      <c r="D958" s="149" t="s">
        <v>1207</v>
      </c>
      <c r="E958" s="169" t="s">
        <v>1</v>
      </c>
      <c r="F958" s="170" t="s">
        <v>2123</v>
      </c>
      <c r="H958" s="171">
        <v>433.59800000000001</v>
      </c>
      <c r="I958" s="172"/>
      <c r="L958" s="168"/>
      <c r="M958" s="173"/>
      <c r="T958" s="174"/>
      <c r="AT958" s="169" t="s">
        <v>1207</v>
      </c>
      <c r="AU958" s="169" t="s">
        <v>85</v>
      </c>
      <c r="AV958" s="12" t="s">
        <v>85</v>
      </c>
      <c r="AW958" s="12" t="s">
        <v>33</v>
      </c>
      <c r="AX958" s="12" t="s">
        <v>83</v>
      </c>
      <c r="AY958" s="169" t="s">
        <v>181</v>
      </c>
    </row>
    <row r="959" spans="2:65" s="1" customFormat="1" ht="24.2" customHeight="1">
      <c r="B959" s="134"/>
      <c r="C959" s="153" t="s">
        <v>1153</v>
      </c>
      <c r="D959" s="153" t="s">
        <v>191</v>
      </c>
      <c r="E959" s="154" t="s">
        <v>2124</v>
      </c>
      <c r="F959" s="155" t="s">
        <v>2125</v>
      </c>
      <c r="G959" s="156" t="s">
        <v>734</v>
      </c>
      <c r="H959" s="157">
        <v>333.61900000000003</v>
      </c>
      <c r="I959" s="158"/>
      <c r="J959" s="159">
        <f>ROUND(I959*H959,2)</f>
        <v>0</v>
      </c>
      <c r="K959" s="155" t="s">
        <v>1</v>
      </c>
      <c r="L959" s="32"/>
      <c r="M959" s="160" t="s">
        <v>1</v>
      </c>
      <c r="N959" s="161" t="s">
        <v>41</v>
      </c>
      <c r="P959" s="145">
        <f>O959*H959</f>
        <v>0</v>
      </c>
      <c r="Q959" s="145">
        <v>0</v>
      </c>
      <c r="R959" s="145">
        <f>Q959*H959</f>
        <v>0</v>
      </c>
      <c r="S959" s="145">
        <v>0</v>
      </c>
      <c r="T959" s="146">
        <f>S959*H959</f>
        <v>0</v>
      </c>
      <c r="AR959" s="147" t="s">
        <v>188</v>
      </c>
      <c r="AT959" s="147" t="s">
        <v>191</v>
      </c>
      <c r="AU959" s="147" t="s">
        <v>85</v>
      </c>
      <c r="AY959" s="17" t="s">
        <v>181</v>
      </c>
      <c r="BE959" s="148">
        <f>IF(N959="základní",J959,0)</f>
        <v>0</v>
      </c>
      <c r="BF959" s="148">
        <f>IF(N959="snížená",J959,0)</f>
        <v>0</v>
      </c>
      <c r="BG959" s="148">
        <f>IF(N959="zákl. přenesená",J959,0)</f>
        <v>0</v>
      </c>
      <c r="BH959" s="148">
        <f>IF(N959="sníž. přenesená",J959,0)</f>
        <v>0</v>
      </c>
      <c r="BI959" s="148">
        <f>IF(N959="nulová",J959,0)</f>
        <v>0</v>
      </c>
      <c r="BJ959" s="17" t="s">
        <v>83</v>
      </c>
      <c r="BK959" s="148">
        <f>ROUND(I959*H959,2)</f>
        <v>0</v>
      </c>
      <c r="BL959" s="17" t="s">
        <v>188</v>
      </c>
      <c r="BM959" s="147" t="s">
        <v>2126</v>
      </c>
    </row>
    <row r="960" spans="2:65" s="1" customFormat="1" ht="19.5">
      <c r="B960" s="32"/>
      <c r="D960" s="149" t="s">
        <v>190</v>
      </c>
      <c r="F960" s="150" t="s">
        <v>2125</v>
      </c>
      <c r="I960" s="151"/>
      <c r="L960" s="32"/>
      <c r="M960" s="152"/>
      <c r="T960" s="56"/>
      <c r="AT960" s="17" t="s">
        <v>190</v>
      </c>
      <c r="AU960" s="17" t="s">
        <v>85</v>
      </c>
    </row>
    <row r="961" spans="2:65" s="12" customFormat="1" ht="11.25">
      <c r="B961" s="168"/>
      <c r="D961" s="149" t="s">
        <v>1207</v>
      </c>
      <c r="E961" s="169" t="s">
        <v>1</v>
      </c>
      <c r="F961" s="170" t="s">
        <v>2127</v>
      </c>
      <c r="H961" s="171">
        <v>333.61900000000003</v>
      </c>
      <c r="I961" s="172"/>
      <c r="L961" s="168"/>
      <c r="M961" s="173"/>
      <c r="T961" s="174"/>
      <c r="AT961" s="169" t="s">
        <v>1207</v>
      </c>
      <c r="AU961" s="169" t="s">
        <v>85</v>
      </c>
      <c r="AV961" s="12" t="s">
        <v>85</v>
      </c>
      <c r="AW961" s="12" t="s">
        <v>33</v>
      </c>
      <c r="AX961" s="12" t="s">
        <v>83</v>
      </c>
      <c r="AY961" s="169" t="s">
        <v>181</v>
      </c>
    </row>
    <row r="962" spans="2:65" s="1" customFormat="1" ht="16.5" customHeight="1">
      <c r="B962" s="134"/>
      <c r="C962" s="135" t="s">
        <v>2128</v>
      </c>
      <c r="D962" s="135" t="s">
        <v>182</v>
      </c>
      <c r="E962" s="136" t="s">
        <v>2129</v>
      </c>
      <c r="F962" s="137" t="s">
        <v>2130</v>
      </c>
      <c r="G962" s="138" t="s">
        <v>734</v>
      </c>
      <c r="H962" s="139">
        <v>262.09800000000001</v>
      </c>
      <c r="I962" s="140"/>
      <c r="J962" s="141">
        <f>ROUND(I962*H962,2)</f>
        <v>0</v>
      </c>
      <c r="K962" s="137" t="s">
        <v>1</v>
      </c>
      <c r="L962" s="142"/>
      <c r="M962" s="143" t="s">
        <v>1</v>
      </c>
      <c r="N962" s="144" t="s">
        <v>41</v>
      </c>
      <c r="P962" s="145">
        <f>O962*H962</f>
        <v>0</v>
      </c>
      <c r="Q962" s="145">
        <v>8.8000000000000003E-4</v>
      </c>
      <c r="R962" s="145">
        <f>Q962*H962</f>
        <v>0.23064624000000003</v>
      </c>
      <c r="S962" s="145">
        <v>0</v>
      </c>
      <c r="T962" s="146">
        <f>S962*H962</f>
        <v>0</v>
      </c>
      <c r="AR962" s="147" t="s">
        <v>187</v>
      </c>
      <c r="AT962" s="147" t="s">
        <v>182</v>
      </c>
      <c r="AU962" s="147" t="s">
        <v>85</v>
      </c>
      <c r="AY962" s="17" t="s">
        <v>181</v>
      </c>
      <c r="BE962" s="148">
        <f>IF(N962="základní",J962,0)</f>
        <v>0</v>
      </c>
      <c r="BF962" s="148">
        <f>IF(N962="snížená",J962,0)</f>
        <v>0</v>
      </c>
      <c r="BG962" s="148">
        <f>IF(N962="zákl. přenesená",J962,0)</f>
        <v>0</v>
      </c>
      <c r="BH962" s="148">
        <f>IF(N962="sníž. přenesená",J962,0)</f>
        <v>0</v>
      </c>
      <c r="BI962" s="148">
        <f>IF(N962="nulová",J962,0)</f>
        <v>0</v>
      </c>
      <c r="BJ962" s="17" t="s">
        <v>83</v>
      </c>
      <c r="BK962" s="148">
        <f>ROUND(I962*H962,2)</f>
        <v>0</v>
      </c>
      <c r="BL962" s="17" t="s">
        <v>188</v>
      </c>
      <c r="BM962" s="147" t="s">
        <v>2131</v>
      </c>
    </row>
    <row r="963" spans="2:65" s="1" customFormat="1" ht="11.25">
      <c r="B963" s="32"/>
      <c r="D963" s="149" t="s">
        <v>190</v>
      </c>
      <c r="F963" s="150" t="s">
        <v>2130</v>
      </c>
      <c r="I963" s="151"/>
      <c r="L963" s="32"/>
      <c r="M963" s="152"/>
      <c r="T963" s="56"/>
      <c r="AT963" s="17" t="s">
        <v>190</v>
      </c>
      <c r="AU963" s="17" t="s">
        <v>85</v>
      </c>
    </row>
    <row r="964" spans="2:65" s="12" customFormat="1" ht="11.25">
      <c r="B964" s="168"/>
      <c r="D964" s="149" t="s">
        <v>1207</v>
      </c>
      <c r="E964" s="169" t="s">
        <v>1</v>
      </c>
      <c r="F964" s="170" t="s">
        <v>2132</v>
      </c>
      <c r="H964" s="171">
        <v>256.959</v>
      </c>
      <c r="I964" s="172"/>
      <c r="L964" s="168"/>
      <c r="M964" s="173"/>
      <c r="T964" s="174"/>
      <c r="AT964" s="169" t="s">
        <v>1207</v>
      </c>
      <c r="AU964" s="169" t="s">
        <v>85</v>
      </c>
      <c r="AV964" s="12" t="s">
        <v>85</v>
      </c>
      <c r="AW964" s="12" t="s">
        <v>33</v>
      </c>
      <c r="AX964" s="12" t="s">
        <v>76</v>
      </c>
      <c r="AY964" s="169" t="s">
        <v>181</v>
      </c>
    </row>
    <row r="965" spans="2:65" s="14" customFormat="1" ht="11.25">
      <c r="B965" s="181"/>
      <c r="D965" s="149" t="s">
        <v>1207</v>
      </c>
      <c r="E965" s="182" t="s">
        <v>1</v>
      </c>
      <c r="F965" s="183" t="s">
        <v>1221</v>
      </c>
      <c r="H965" s="184">
        <v>256.959</v>
      </c>
      <c r="I965" s="185"/>
      <c r="L965" s="181"/>
      <c r="M965" s="186"/>
      <c r="T965" s="187"/>
      <c r="AT965" s="182" t="s">
        <v>1207</v>
      </c>
      <c r="AU965" s="182" t="s">
        <v>85</v>
      </c>
      <c r="AV965" s="14" t="s">
        <v>200</v>
      </c>
      <c r="AW965" s="14" t="s">
        <v>33</v>
      </c>
      <c r="AX965" s="14" t="s">
        <v>76</v>
      </c>
      <c r="AY965" s="182" t="s">
        <v>181</v>
      </c>
    </row>
    <row r="966" spans="2:65" s="12" customFormat="1" ht="11.25">
      <c r="B966" s="168"/>
      <c r="D966" s="149" t="s">
        <v>1207</v>
      </c>
      <c r="E966" s="169" t="s">
        <v>1</v>
      </c>
      <c r="F966" s="170" t="s">
        <v>2133</v>
      </c>
      <c r="H966" s="171">
        <v>262.09800000000001</v>
      </c>
      <c r="I966" s="172"/>
      <c r="L966" s="168"/>
      <c r="M966" s="173"/>
      <c r="T966" s="174"/>
      <c r="AT966" s="169" t="s">
        <v>1207</v>
      </c>
      <c r="AU966" s="169" t="s">
        <v>85</v>
      </c>
      <c r="AV966" s="12" t="s">
        <v>85</v>
      </c>
      <c r="AW966" s="12" t="s">
        <v>33</v>
      </c>
      <c r="AX966" s="12" t="s">
        <v>83</v>
      </c>
      <c r="AY966" s="169" t="s">
        <v>181</v>
      </c>
    </row>
    <row r="967" spans="2:65" s="1" customFormat="1" ht="16.5" customHeight="1">
      <c r="B967" s="134"/>
      <c r="C967" s="135" t="s">
        <v>1157</v>
      </c>
      <c r="D967" s="135" t="s">
        <v>182</v>
      </c>
      <c r="E967" s="136" t="s">
        <v>2134</v>
      </c>
      <c r="F967" s="137" t="s">
        <v>2135</v>
      </c>
      <c r="G967" s="138" t="s">
        <v>734</v>
      </c>
      <c r="H967" s="139">
        <v>77.590999999999994</v>
      </c>
      <c r="I967" s="140"/>
      <c r="J967" s="141">
        <f>ROUND(I967*H967,2)</f>
        <v>0</v>
      </c>
      <c r="K967" s="137" t="s">
        <v>1</v>
      </c>
      <c r="L967" s="142"/>
      <c r="M967" s="143" t="s">
        <v>1</v>
      </c>
      <c r="N967" s="144" t="s">
        <v>41</v>
      </c>
      <c r="P967" s="145">
        <f>O967*H967</f>
        <v>0</v>
      </c>
      <c r="Q967" s="145">
        <v>1.1000000000000001E-3</v>
      </c>
      <c r="R967" s="145">
        <f>Q967*H967</f>
        <v>8.5350099999999998E-2</v>
      </c>
      <c r="S967" s="145">
        <v>0</v>
      </c>
      <c r="T967" s="146">
        <f>S967*H967</f>
        <v>0</v>
      </c>
      <c r="AR967" s="147" t="s">
        <v>187</v>
      </c>
      <c r="AT967" s="147" t="s">
        <v>182</v>
      </c>
      <c r="AU967" s="147" t="s">
        <v>85</v>
      </c>
      <c r="AY967" s="17" t="s">
        <v>181</v>
      </c>
      <c r="BE967" s="148">
        <f>IF(N967="základní",J967,0)</f>
        <v>0</v>
      </c>
      <c r="BF967" s="148">
        <f>IF(N967="snížená",J967,0)</f>
        <v>0</v>
      </c>
      <c r="BG967" s="148">
        <f>IF(N967="zákl. přenesená",J967,0)</f>
        <v>0</v>
      </c>
      <c r="BH967" s="148">
        <f>IF(N967="sníž. přenesená",J967,0)</f>
        <v>0</v>
      </c>
      <c r="BI967" s="148">
        <f>IF(N967="nulová",J967,0)</f>
        <v>0</v>
      </c>
      <c r="BJ967" s="17" t="s">
        <v>83</v>
      </c>
      <c r="BK967" s="148">
        <f>ROUND(I967*H967,2)</f>
        <v>0</v>
      </c>
      <c r="BL967" s="17" t="s">
        <v>188</v>
      </c>
      <c r="BM967" s="147" t="s">
        <v>2136</v>
      </c>
    </row>
    <row r="968" spans="2:65" s="1" customFormat="1" ht="11.25">
      <c r="B968" s="32"/>
      <c r="D968" s="149" t="s">
        <v>190</v>
      </c>
      <c r="F968" s="150" t="s">
        <v>2135</v>
      </c>
      <c r="I968" s="151"/>
      <c r="L968" s="32"/>
      <c r="M968" s="152"/>
      <c r="T968" s="56"/>
      <c r="AT968" s="17" t="s">
        <v>190</v>
      </c>
      <c r="AU968" s="17" t="s">
        <v>85</v>
      </c>
    </row>
    <row r="969" spans="2:65" s="12" customFormat="1" ht="11.25">
      <c r="B969" s="168"/>
      <c r="D969" s="149" t="s">
        <v>1207</v>
      </c>
      <c r="E969" s="169" t="s">
        <v>1</v>
      </c>
      <c r="F969" s="170" t="s">
        <v>2137</v>
      </c>
      <c r="H969" s="171">
        <v>76.069999999999993</v>
      </c>
      <c r="I969" s="172"/>
      <c r="L969" s="168"/>
      <c r="M969" s="173"/>
      <c r="T969" s="174"/>
      <c r="AT969" s="169" t="s">
        <v>1207</v>
      </c>
      <c r="AU969" s="169" t="s">
        <v>85</v>
      </c>
      <c r="AV969" s="12" t="s">
        <v>85</v>
      </c>
      <c r="AW969" s="12" t="s">
        <v>33</v>
      </c>
      <c r="AX969" s="12" t="s">
        <v>76</v>
      </c>
      <c r="AY969" s="169" t="s">
        <v>181</v>
      </c>
    </row>
    <row r="970" spans="2:65" s="12" customFormat="1" ht="11.25">
      <c r="B970" s="168"/>
      <c r="D970" s="149" t="s">
        <v>1207</v>
      </c>
      <c r="E970" s="169" t="s">
        <v>1</v>
      </c>
      <c r="F970" s="170" t="s">
        <v>2138</v>
      </c>
      <c r="H970" s="171">
        <v>77.590999999999994</v>
      </c>
      <c r="I970" s="172"/>
      <c r="L970" s="168"/>
      <c r="M970" s="173"/>
      <c r="T970" s="174"/>
      <c r="AT970" s="169" t="s">
        <v>1207</v>
      </c>
      <c r="AU970" s="169" t="s">
        <v>85</v>
      </c>
      <c r="AV970" s="12" t="s">
        <v>85</v>
      </c>
      <c r="AW970" s="12" t="s">
        <v>33</v>
      </c>
      <c r="AX970" s="12" t="s">
        <v>83</v>
      </c>
      <c r="AY970" s="169" t="s">
        <v>181</v>
      </c>
    </row>
    <row r="971" spans="2:65" s="1" customFormat="1" ht="33" customHeight="1">
      <c r="B971" s="134"/>
      <c r="C971" s="153" t="s">
        <v>2139</v>
      </c>
      <c r="D971" s="153" t="s">
        <v>191</v>
      </c>
      <c r="E971" s="154" t="s">
        <v>2140</v>
      </c>
      <c r="F971" s="155" t="s">
        <v>2141</v>
      </c>
      <c r="G971" s="156" t="s">
        <v>734</v>
      </c>
      <c r="H971" s="157">
        <v>197.5</v>
      </c>
      <c r="I971" s="158"/>
      <c r="J971" s="159">
        <f>ROUND(I971*H971,2)</f>
        <v>0</v>
      </c>
      <c r="K971" s="155" t="s">
        <v>1</v>
      </c>
      <c r="L971" s="32"/>
      <c r="M971" s="160" t="s">
        <v>1</v>
      </c>
      <c r="N971" s="161" t="s">
        <v>41</v>
      </c>
      <c r="P971" s="145">
        <f>O971*H971</f>
        <v>0</v>
      </c>
      <c r="Q971" s="145">
        <v>2.4510000000000001E-2</v>
      </c>
      <c r="R971" s="145">
        <f>Q971*H971</f>
        <v>4.8407249999999999</v>
      </c>
      <c r="S971" s="145">
        <v>0</v>
      </c>
      <c r="T971" s="146">
        <f>S971*H971</f>
        <v>0</v>
      </c>
      <c r="AR971" s="147" t="s">
        <v>188</v>
      </c>
      <c r="AT971" s="147" t="s">
        <v>191</v>
      </c>
      <c r="AU971" s="147" t="s">
        <v>85</v>
      </c>
      <c r="AY971" s="17" t="s">
        <v>181</v>
      </c>
      <c r="BE971" s="148">
        <f>IF(N971="základní",J971,0)</f>
        <v>0</v>
      </c>
      <c r="BF971" s="148">
        <f>IF(N971="snížená",J971,0)</f>
        <v>0</v>
      </c>
      <c r="BG971" s="148">
        <f>IF(N971="zákl. přenesená",J971,0)</f>
        <v>0</v>
      </c>
      <c r="BH971" s="148">
        <f>IF(N971="sníž. přenesená",J971,0)</f>
        <v>0</v>
      </c>
      <c r="BI971" s="148">
        <f>IF(N971="nulová",J971,0)</f>
        <v>0</v>
      </c>
      <c r="BJ971" s="17" t="s">
        <v>83</v>
      </c>
      <c r="BK971" s="148">
        <f>ROUND(I971*H971,2)</f>
        <v>0</v>
      </c>
      <c r="BL971" s="17" t="s">
        <v>188</v>
      </c>
      <c r="BM971" s="147" t="s">
        <v>2142</v>
      </c>
    </row>
    <row r="972" spans="2:65" s="1" customFormat="1" ht="19.5">
      <c r="B972" s="32"/>
      <c r="D972" s="149" t="s">
        <v>190</v>
      </c>
      <c r="F972" s="150" t="s">
        <v>2141</v>
      </c>
      <c r="I972" s="151"/>
      <c r="L972" s="32"/>
      <c r="M972" s="152"/>
      <c r="T972" s="56"/>
      <c r="AT972" s="17" t="s">
        <v>190</v>
      </c>
      <c r="AU972" s="17" t="s">
        <v>85</v>
      </c>
    </row>
    <row r="973" spans="2:65" s="12" customFormat="1" ht="11.25">
      <c r="B973" s="168"/>
      <c r="D973" s="149" t="s">
        <v>1207</v>
      </c>
      <c r="E973" s="169" t="s">
        <v>1</v>
      </c>
      <c r="F973" s="170" t="s">
        <v>2143</v>
      </c>
      <c r="H973" s="171">
        <v>197.5</v>
      </c>
      <c r="I973" s="172"/>
      <c r="L973" s="168"/>
      <c r="M973" s="173"/>
      <c r="T973" s="174"/>
      <c r="AT973" s="169" t="s">
        <v>1207</v>
      </c>
      <c r="AU973" s="169" t="s">
        <v>85</v>
      </c>
      <c r="AV973" s="12" t="s">
        <v>85</v>
      </c>
      <c r="AW973" s="12" t="s">
        <v>33</v>
      </c>
      <c r="AX973" s="12" t="s">
        <v>83</v>
      </c>
      <c r="AY973" s="169" t="s">
        <v>181</v>
      </c>
    </row>
    <row r="974" spans="2:65" s="1" customFormat="1" ht="37.9" customHeight="1">
      <c r="B974" s="134"/>
      <c r="C974" s="153" t="s">
        <v>1160</v>
      </c>
      <c r="D974" s="153" t="s">
        <v>191</v>
      </c>
      <c r="E974" s="154" t="s">
        <v>2144</v>
      </c>
      <c r="F974" s="155" t="s">
        <v>2145</v>
      </c>
      <c r="G974" s="156" t="s">
        <v>734</v>
      </c>
      <c r="H974" s="157">
        <v>140</v>
      </c>
      <c r="I974" s="158"/>
      <c r="J974" s="159">
        <f>ROUND(I974*H974,2)</f>
        <v>0</v>
      </c>
      <c r="K974" s="155" t="s">
        <v>1</v>
      </c>
      <c r="L974" s="32"/>
      <c r="M974" s="160" t="s">
        <v>1</v>
      </c>
      <c r="N974" s="161" t="s">
        <v>41</v>
      </c>
      <c r="P974" s="145">
        <f>O974*H974</f>
        <v>0</v>
      </c>
      <c r="Q974" s="145">
        <v>3.7560000000000003E-2</v>
      </c>
      <c r="R974" s="145">
        <f>Q974*H974</f>
        <v>5.2584000000000009</v>
      </c>
      <c r="S974" s="145">
        <v>0</v>
      </c>
      <c r="T974" s="146">
        <f>S974*H974</f>
        <v>0</v>
      </c>
      <c r="AR974" s="147" t="s">
        <v>188</v>
      </c>
      <c r="AT974" s="147" t="s">
        <v>191</v>
      </c>
      <c r="AU974" s="147" t="s">
        <v>85</v>
      </c>
      <c r="AY974" s="17" t="s">
        <v>181</v>
      </c>
      <c r="BE974" s="148">
        <f>IF(N974="základní",J974,0)</f>
        <v>0</v>
      </c>
      <c r="BF974" s="148">
        <f>IF(N974="snížená",J974,0)</f>
        <v>0</v>
      </c>
      <c r="BG974" s="148">
        <f>IF(N974="zákl. přenesená",J974,0)</f>
        <v>0</v>
      </c>
      <c r="BH974" s="148">
        <f>IF(N974="sníž. přenesená",J974,0)</f>
        <v>0</v>
      </c>
      <c r="BI974" s="148">
        <f>IF(N974="nulová",J974,0)</f>
        <v>0</v>
      </c>
      <c r="BJ974" s="17" t="s">
        <v>83</v>
      </c>
      <c r="BK974" s="148">
        <f>ROUND(I974*H974,2)</f>
        <v>0</v>
      </c>
      <c r="BL974" s="17" t="s">
        <v>188</v>
      </c>
      <c r="BM974" s="147" t="s">
        <v>2146</v>
      </c>
    </row>
    <row r="975" spans="2:65" s="1" customFormat="1" ht="19.5">
      <c r="B975" s="32"/>
      <c r="D975" s="149" t="s">
        <v>190</v>
      </c>
      <c r="F975" s="150" t="s">
        <v>2145</v>
      </c>
      <c r="I975" s="151"/>
      <c r="L975" s="32"/>
      <c r="M975" s="152"/>
      <c r="T975" s="56"/>
      <c r="AT975" s="17" t="s">
        <v>190</v>
      </c>
      <c r="AU975" s="17" t="s">
        <v>85</v>
      </c>
    </row>
    <row r="976" spans="2:65" s="1" customFormat="1" ht="24.2" customHeight="1">
      <c r="B976" s="134"/>
      <c r="C976" s="153" t="s">
        <v>2147</v>
      </c>
      <c r="D976" s="153" t="s">
        <v>191</v>
      </c>
      <c r="E976" s="154" t="s">
        <v>2148</v>
      </c>
      <c r="F976" s="155" t="s">
        <v>2149</v>
      </c>
      <c r="G976" s="156" t="s">
        <v>734</v>
      </c>
      <c r="H976" s="157">
        <v>560</v>
      </c>
      <c r="I976" s="158"/>
      <c r="J976" s="159">
        <f>ROUND(I976*H976,2)</f>
        <v>0</v>
      </c>
      <c r="K976" s="155" t="s">
        <v>1</v>
      </c>
      <c r="L976" s="32"/>
      <c r="M976" s="160" t="s">
        <v>1</v>
      </c>
      <c r="N976" s="161" t="s">
        <v>41</v>
      </c>
      <c r="P976" s="145">
        <f>O976*H976</f>
        <v>0</v>
      </c>
      <c r="Q976" s="145">
        <v>5.0000000000000001E-3</v>
      </c>
      <c r="R976" s="145">
        <f>Q976*H976</f>
        <v>2.8000000000000003</v>
      </c>
      <c r="S976" s="145">
        <v>0</v>
      </c>
      <c r="T976" s="146">
        <f>S976*H976</f>
        <v>0</v>
      </c>
      <c r="AR976" s="147" t="s">
        <v>188</v>
      </c>
      <c r="AT976" s="147" t="s">
        <v>191</v>
      </c>
      <c r="AU976" s="147" t="s">
        <v>85</v>
      </c>
      <c r="AY976" s="17" t="s">
        <v>181</v>
      </c>
      <c r="BE976" s="148">
        <f>IF(N976="základní",J976,0)</f>
        <v>0</v>
      </c>
      <c r="BF976" s="148">
        <f>IF(N976="snížená",J976,0)</f>
        <v>0</v>
      </c>
      <c r="BG976" s="148">
        <f>IF(N976="zákl. přenesená",J976,0)</f>
        <v>0</v>
      </c>
      <c r="BH976" s="148">
        <f>IF(N976="sníž. přenesená",J976,0)</f>
        <v>0</v>
      </c>
      <c r="BI976" s="148">
        <f>IF(N976="nulová",J976,0)</f>
        <v>0</v>
      </c>
      <c r="BJ976" s="17" t="s">
        <v>83</v>
      </c>
      <c r="BK976" s="148">
        <f>ROUND(I976*H976,2)</f>
        <v>0</v>
      </c>
      <c r="BL976" s="17" t="s">
        <v>188</v>
      </c>
      <c r="BM976" s="147" t="s">
        <v>2150</v>
      </c>
    </row>
    <row r="977" spans="2:65" s="1" customFormat="1" ht="19.5">
      <c r="B977" s="32"/>
      <c r="D977" s="149" t="s">
        <v>190</v>
      </c>
      <c r="F977" s="150" t="s">
        <v>2149</v>
      </c>
      <c r="I977" s="151"/>
      <c r="L977" s="32"/>
      <c r="M977" s="152"/>
      <c r="T977" s="56"/>
      <c r="AT977" s="17" t="s">
        <v>190</v>
      </c>
      <c r="AU977" s="17" t="s">
        <v>85</v>
      </c>
    </row>
    <row r="978" spans="2:65" s="12" customFormat="1" ht="11.25">
      <c r="B978" s="168"/>
      <c r="D978" s="149" t="s">
        <v>1207</v>
      </c>
      <c r="E978" s="169" t="s">
        <v>1</v>
      </c>
      <c r="F978" s="170" t="s">
        <v>2151</v>
      </c>
      <c r="H978" s="171">
        <v>560</v>
      </c>
      <c r="I978" s="172"/>
      <c r="L978" s="168"/>
      <c r="M978" s="173"/>
      <c r="T978" s="174"/>
      <c r="AT978" s="169" t="s">
        <v>1207</v>
      </c>
      <c r="AU978" s="169" t="s">
        <v>85</v>
      </c>
      <c r="AV978" s="12" t="s">
        <v>85</v>
      </c>
      <c r="AW978" s="12" t="s">
        <v>33</v>
      </c>
      <c r="AX978" s="12" t="s">
        <v>83</v>
      </c>
      <c r="AY978" s="169" t="s">
        <v>181</v>
      </c>
    </row>
    <row r="979" spans="2:65" s="1" customFormat="1" ht="37.9" customHeight="1">
      <c r="B979" s="134"/>
      <c r="C979" s="153" t="s">
        <v>1164</v>
      </c>
      <c r="D979" s="153" t="s">
        <v>191</v>
      </c>
      <c r="E979" s="154" t="s">
        <v>2152</v>
      </c>
      <c r="F979" s="155" t="s">
        <v>2153</v>
      </c>
      <c r="G979" s="156" t="s">
        <v>217</v>
      </c>
      <c r="H979" s="157">
        <v>2.87</v>
      </c>
      <c r="I979" s="158"/>
      <c r="J979" s="159">
        <f>ROUND(I979*H979,2)</f>
        <v>0</v>
      </c>
      <c r="K979" s="155" t="s">
        <v>1</v>
      </c>
      <c r="L979" s="32"/>
      <c r="M979" s="160" t="s">
        <v>1</v>
      </c>
      <c r="N979" s="161" t="s">
        <v>41</v>
      </c>
      <c r="P979" s="145">
        <f>O979*H979</f>
        <v>0</v>
      </c>
      <c r="Q979" s="145">
        <v>4.8930000000000001E-2</v>
      </c>
      <c r="R979" s="145">
        <f>Q979*H979</f>
        <v>0.1404291</v>
      </c>
      <c r="S979" s="145">
        <v>0</v>
      </c>
      <c r="T979" s="146">
        <f>S979*H979</f>
        <v>0</v>
      </c>
      <c r="AR979" s="147" t="s">
        <v>188</v>
      </c>
      <c r="AT979" s="147" t="s">
        <v>191</v>
      </c>
      <c r="AU979" s="147" t="s">
        <v>85</v>
      </c>
      <c r="AY979" s="17" t="s">
        <v>181</v>
      </c>
      <c r="BE979" s="148">
        <f>IF(N979="základní",J979,0)</f>
        <v>0</v>
      </c>
      <c r="BF979" s="148">
        <f>IF(N979="snížená",J979,0)</f>
        <v>0</v>
      </c>
      <c r="BG979" s="148">
        <f>IF(N979="zákl. přenesená",J979,0)</f>
        <v>0</v>
      </c>
      <c r="BH979" s="148">
        <f>IF(N979="sníž. přenesená",J979,0)</f>
        <v>0</v>
      </c>
      <c r="BI979" s="148">
        <f>IF(N979="nulová",J979,0)</f>
        <v>0</v>
      </c>
      <c r="BJ979" s="17" t="s">
        <v>83</v>
      </c>
      <c r="BK979" s="148">
        <f>ROUND(I979*H979,2)</f>
        <v>0</v>
      </c>
      <c r="BL979" s="17" t="s">
        <v>188</v>
      </c>
      <c r="BM979" s="147" t="s">
        <v>2154</v>
      </c>
    </row>
    <row r="980" spans="2:65" s="1" customFormat="1" ht="19.5">
      <c r="B980" s="32"/>
      <c r="D980" s="149" t="s">
        <v>190</v>
      </c>
      <c r="F980" s="150" t="s">
        <v>2153</v>
      </c>
      <c r="I980" s="151"/>
      <c r="L980" s="32"/>
      <c r="M980" s="152"/>
      <c r="T980" s="56"/>
      <c r="AT980" s="17" t="s">
        <v>190</v>
      </c>
      <c r="AU980" s="17" t="s">
        <v>85</v>
      </c>
    </row>
    <row r="981" spans="2:65" s="12" customFormat="1" ht="11.25">
      <c r="B981" s="168"/>
      <c r="D981" s="149" t="s">
        <v>1207</v>
      </c>
      <c r="E981" s="169" t="s">
        <v>1</v>
      </c>
      <c r="F981" s="170" t="s">
        <v>2155</v>
      </c>
      <c r="H981" s="171">
        <v>2.87</v>
      </c>
      <c r="I981" s="172"/>
      <c r="L981" s="168"/>
      <c r="M981" s="173"/>
      <c r="T981" s="174"/>
      <c r="AT981" s="169" t="s">
        <v>1207</v>
      </c>
      <c r="AU981" s="169" t="s">
        <v>85</v>
      </c>
      <c r="AV981" s="12" t="s">
        <v>85</v>
      </c>
      <c r="AW981" s="12" t="s">
        <v>33</v>
      </c>
      <c r="AX981" s="12" t="s">
        <v>83</v>
      </c>
      <c r="AY981" s="169" t="s">
        <v>181</v>
      </c>
    </row>
    <row r="982" spans="2:65" s="1" customFormat="1" ht="24.2" customHeight="1">
      <c r="B982" s="134"/>
      <c r="C982" s="153" t="s">
        <v>2156</v>
      </c>
      <c r="D982" s="153" t="s">
        <v>191</v>
      </c>
      <c r="E982" s="154" t="s">
        <v>2157</v>
      </c>
      <c r="F982" s="155" t="s">
        <v>2158</v>
      </c>
      <c r="G982" s="156" t="s">
        <v>734</v>
      </c>
      <c r="H982" s="157">
        <v>3.8929999999999998</v>
      </c>
      <c r="I982" s="158"/>
      <c r="J982" s="159">
        <f>ROUND(I982*H982,2)</f>
        <v>0</v>
      </c>
      <c r="K982" s="155" t="s">
        <v>1</v>
      </c>
      <c r="L982" s="32"/>
      <c r="M982" s="160" t="s">
        <v>1</v>
      </c>
      <c r="N982" s="161" t="s">
        <v>41</v>
      </c>
      <c r="P982" s="145">
        <f>O982*H982</f>
        <v>0</v>
      </c>
      <c r="Q982" s="145">
        <v>2.0119999999999999E-2</v>
      </c>
      <c r="R982" s="145">
        <f>Q982*H982</f>
        <v>7.8327159999999993E-2</v>
      </c>
      <c r="S982" s="145">
        <v>0</v>
      </c>
      <c r="T982" s="146">
        <f>S982*H982</f>
        <v>0</v>
      </c>
      <c r="AR982" s="147" t="s">
        <v>188</v>
      </c>
      <c r="AT982" s="147" t="s">
        <v>191</v>
      </c>
      <c r="AU982" s="147" t="s">
        <v>85</v>
      </c>
      <c r="AY982" s="17" t="s">
        <v>181</v>
      </c>
      <c r="BE982" s="148">
        <f>IF(N982="základní",J982,0)</f>
        <v>0</v>
      </c>
      <c r="BF982" s="148">
        <f>IF(N982="snížená",J982,0)</f>
        <v>0</v>
      </c>
      <c r="BG982" s="148">
        <f>IF(N982="zákl. přenesená",J982,0)</f>
        <v>0</v>
      </c>
      <c r="BH982" s="148">
        <f>IF(N982="sníž. přenesená",J982,0)</f>
        <v>0</v>
      </c>
      <c r="BI982" s="148">
        <f>IF(N982="nulová",J982,0)</f>
        <v>0</v>
      </c>
      <c r="BJ982" s="17" t="s">
        <v>83</v>
      </c>
      <c r="BK982" s="148">
        <f>ROUND(I982*H982,2)</f>
        <v>0</v>
      </c>
      <c r="BL982" s="17" t="s">
        <v>188</v>
      </c>
      <c r="BM982" s="147" t="s">
        <v>2159</v>
      </c>
    </row>
    <row r="983" spans="2:65" s="1" customFormat="1" ht="11.25">
      <c r="B983" s="32"/>
      <c r="D983" s="149" t="s">
        <v>190</v>
      </c>
      <c r="F983" s="150" t="s">
        <v>2158</v>
      </c>
      <c r="I983" s="151"/>
      <c r="L983" s="32"/>
      <c r="M983" s="152"/>
      <c r="T983" s="56"/>
      <c r="AT983" s="17" t="s">
        <v>190</v>
      </c>
      <c r="AU983" s="17" t="s">
        <v>85</v>
      </c>
    </row>
    <row r="984" spans="2:65" s="12" customFormat="1" ht="22.5">
      <c r="B984" s="168"/>
      <c r="D984" s="149" t="s">
        <v>1207</v>
      </c>
      <c r="E984" s="169" t="s">
        <v>1</v>
      </c>
      <c r="F984" s="170" t="s">
        <v>2160</v>
      </c>
      <c r="H984" s="171">
        <v>3.8929999999999998</v>
      </c>
      <c r="I984" s="172"/>
      <c r="L984" s="168"/>
      <c r="M984" s="173"/>
      <c r="T984" s="174"/>
      <c r="AT984" s="169" t="s">
        <v>1207</v>
      </c>
      <c r="AU984" s="169" t="s">
        <v>85</v>
      </c>
      <c r="AV984" s="12" t="s">
        <v>85</v>
      </c>
      <c r="AW984" s="12" t="s">
        <v>33</v>
      </c>
      <c r="AX984" s="12" t="s">
        <v>83</v>
      </c>
      <c r="AY984" s="169" t="s">
        <v>181</v>
      </c>
    </row>
    <row r="985" spans="2:65" s="1" customFormat="1" ht="24.2" customHeight="1">
      <c r="B985" s="134"/>
      <c r="C985" s="153" t="s">
        <v>1167</v>
      </c>
      <c r="D985" s="153" t="s">
        <v>191</v>
      </c>
      <c r="E985" s="154" t="s">
        <v>2161</v>
      </c>
      <c r="F985" s="155" t="s">
        <v>2162</v>
      </c>
      <c r="G985" s="156" t="s">
        <v>185</v>
      </c>
      <c r="H985" s="157">
        <v>4</v>
      </c>
      <c r="I985" s="158"/>
      <c r="J985" s="159">
        <f>ROUND(I985*H985,2)</f>
        <v>0</v>
      </c>
      <c r="K985" s="155" t="s">
        <v>1</v>
      </c>
      <c r="L985" s="32"/>
      <c r="M985" s="160" t="s">
        <v>1</v>
      </c>
      <c r="N985" s="161" t="s">
        <v>41</v>
      </c>
      <c r="P985" s="145">
        <f>O985*H985</f>
        <v>0</v>
      </c>
      <c r="Q985" s="145">
        <v>3.058E-2</v>
      </c>
      <c r="R985" s="145">
        <f>Q985*H985</f>
        <v>0.12232</v>
      </c>
      <c r="S985" s="145">
        <v>0</v>
      </c>
      <c r="T985" s="146">
        <f>S985*H985</f>
        <v>0</v>
      </c>
      <c r="AR985" s="147" t="s">
        <v>188</v>
      </c>
      <c r="AT985" s="147" t="s">
        <v>191</v>
      </c>
      <c r="AU985" s="147" t="s">
        <v>85</v>
      </c>
      <c r="AY985" s="17" t="s">
        <v>181</v>
      </c>
      <c r="BE985" s="148">
        <f>IF(N985="základní",J985,0)</f>
        <v>0</v>
      </c>
      <c r="BF985" s="148">
        <f>IF(N985="snížená",J985,0)</f>
        <v>0</v>
      </c>
      <c r="BG985" s="148">
        <f>IF(N985="zákl. přenesená",J985,0)</f>
        <v>0</v>
      </c>
      <c r="BH985" s="148">
        <f>IF(N985="sníž. přenesená",J985,0)</f>
        <v>0</v>
      </c>
      <c r="BI985" s="148">
        <f>IF(N985="nulová",J985,0)</f>
        <v>0</v>
      </c>
      <c r="BJ985" s="17" t="s">
        <v>83</v>
      </c>
      <c r="BK985" s="148">
        <f>ROUND(I985*H985,2)</f>
        <v>0</v>
      </c>
      <c r="BL985" s="17" t="s">
        <v>188</v>
      </c>
      <c r="BM985" s="147" t="s">
        <v>2163</v>
      </c>
    </row>
    <row r="986" spans="2:65" s="1" customFormat="1" ht="19.5">
      <c r="B986" s="32"/>
      <c r="D986" s="149" t="s">
        <v>190</v>
      </c>
      <c r="F986" s="150" t="s">
        <v>2162</v>
      </c>
      <c r="I986" s="151"/>
      <c r="L986" s="32"/>
      <c r="M986" s="152"/>
      <c r="T986" s="56"/>
      <c r="AT986" s="17" t="s">
        <v>190</v>
      </c>
      <c r="AU986" s="17" t="s">
        <v>85</v>
      </c>
    </row>
    <row r="987" spans="2:65" s="1" customFormat="1" ht="24.2" customHeight="1">
      <c r="B987" s="134"/>
      <c r="C987" s="153" t="s">
        <v>2164</v>
      </c>
      <c r="D987" s="153" t="s">
        <v>191</v>
      </c>
      <c r="E987" s="154" t="s">
        <v>2165</v>
      </c>
      <c r="F987" s="155" t="s">
        <v>2166</v>
      </c>
      <c r="G987" s="156" t="s">
        <v>185</v>
      </c>
      <c r="H987" s="157">
        <v>1</v>
      </c>
      <c r="I987" s="158"/>
      <c r="J987" s="159">
        <f>ROUND(I987*H987,2)</f>
        <v>0</v>
      </c>
      <c r="K987" s="155" t="s">
        <v>1</v>
      </c>
      <c r="L987" s="32"/>
      <c r="M987" s="160" t="s">
        <v>1</v>
      </c>
      <c r="N987" s="161" t="s">
        <v>41</v>
      </c>
      <c r="P987" s="145">
        <f>O987*H987</f>
        <v>0</v>
      </c>
      <c r="Q987" s="145">
        <v>3.058E-2</v>
      </c>
      <c r="R987" s="145">
        <f>Q987*H987</f>
        <v>3.058E-2</v>
      </c>
      <c r="S987" s="145">
        <v>0</v>
      </c>
      <c r="T987" s="146">
        <f>S987*H987</f>
        <v>0</v>
      </c>
      <c r="AR987" s="147" t="s">
        <v>188</v>
      </c>
      <c r="AT987" s="147" t="s">
        <v>191</v>
      </c>
      <c r="AU987" s="147" t="s">
        <v>85</v>
      </c>
      <c r="AY987" s="17" t="s">
        <v>181</v>
      </c>
      <c r="BE987" s="148">
        <f>IF(N987="základní",J987,0)</f>
        <v>0</v>
      </c>
      <c r="BF987" s="148">
        <f>IF(N987="snížená",J987,0)</f>
        <v>0</v>
      </c>
      <c r="BG987" s="148">
        <f>IF(N987="zákl. přenesená",J987,0)</f>
        <v>0</v>
      </c>
      <c r="BH987" s="148">
        <f>IF(N987="sníž. přenesená",J987,0)</f>
        <v>0</v>
      </c>
      <c r="BI987" s="148">
        <f>IF(N987="nulová",J987,0)</f>
        <v>0</v>
      </c>
      <c r="BJ987" s="17" t="s">
        <v>83</v>
      </c>
      <c r="BK987" s="148">
        <f>ROUND(I987*H987,2)</f>
        <v>0</v>
      </c>
      <c r="BL987" s="17" t="s">
        <v>188</v>
      </c>
      <c r="BM987" s="147" t="s">
        <v>2167</v>
      </c>
    </row>
    <row r="988" spans="2:65" s="1" customFormat="1" ht="19.5">
      <c r="B988" s="32"/>
      <c r="D988" s="149" t="s">
        <v>190</v>
      </c>
      <c r="F988" s="150" t="s">
        <v>2166</v>
      </c>
      <c r="I988" s="151"/>
      <c r="L988" s="32"/>
      <c r="M988" s="152"/>
      <c r="T988" s="56"/>
      <c r="AT988" s="17" t="s">
        <v>190</v>
      </c>
      <c r="AU988" s="17" t="s">
        <v>85</v>
      </c>
    </row>
    <row r="989" spans="2:65" s="1" customFormat="1" ht="21.75" customHeight="1">
      <c r="B989" s="134"/>
      <c r="C989" s="153" t="s">
        <v>1172</v>
      </c>
      <c r="D989" s="153" t="s">
        <v>191</v>
      </c>
      <c r="E989" s="154" t="s">
        <v>2168</v>
      </c>
      <c r="F989" s="155" t="s">
        <v>2169</v>
      </c>
      <c r="G989" s="156" t="s">
        <v>734</v>
      </c>
      <c r="H989" s="157">
        <v>4.6420000000000003</v>
      </c>
      <c r="I989" s="158"/>
      <c r="J989" s="159">
        <f>ROUND(I989*H989,2)</f>
        <v>0</v>
      </c>
      <c r="K989" s="155" t="s">
        <v>1</v>
      </c>
      <c r="L989" s="32"/>
      <c r="M989" s="160" t="s">
        <v>1</v>
      </c>
      <c r="N989" s="161" t="s">
        <v>41</v>
      </c>
      <c r="P989" s="145">
        <f>O989*H989</f>
        <v>0</v>
      </c>
      <c r="Q989" s="145">
        <v>1.916E-2</v>
      </c>
      <c r="R989" s="145">
        <f>Q989*H989</f>
        <v>8.8940720000000001E-2</v>
      </c>
      <c r="S989" s="145">
        <v>0</v>
      </c>
      <c r="T989" s="146">
        <f>S989*H989</f>
        <v>0</v>
      </c>
      <c r="AR989" s="147" t="s">
        <v>188</v>
      </c>
      <c r="AT989" s="147" t="s">
        <v>191</v>
      </c>
      <c r="AU989" s="147" t="s">
        <v>85</v>
      </c>
      <c r="AY989" s="17" t="s">
        <v>181</v>
      </c>
      <c r="BE989" s="148">
        <f>IF(N989="základní",J989,0)</f>
        <v>0</v>
      </c>
      <c r="BF989" s="148">
        <f>IF(N989="snížená",J989,0)</f>
        <v>0</v>
      </c>
      <c r="BG989" s="148">
        <f>IF(N989="zákl. přenesená",J989,0)</f>
        <v>0</v>
      </c>
      <c r="BH989" s="148">
        <f>IF(N989="sníž. přenesená",J989,0)</f>
        <v>0</v>
      </c>
      <c r="BI989" s="148">
        <f>IF(N989="nulová",J989,0)</f>
        <v>0</v>
      </c>
      <c r="BJ989" s="17" t="s">
        <v>83</v>
      </c>
      <c r="BK989" s="148">
        <f>ROUND(I989*H989,2)</f>
        <v>0</v>
      </c>
      <c r="BL989" s="17" t="s">
        <v>188</v>
      </c>
      <c r="BM989" s="147" t="s">
        <v>2170</v>
      </c>
    </row>
    <row r="990" spans="2:65" s="1" customFormat="1" ht="11.25">
      <c r="B990" s="32"/>
      <c r="D990" s="149" t="s">
        <v>190</v>
      </c>
      <c r="F990" s="150" t="s">
        <v>2169</v>
      </c>
      <c r="I990" s="151"/>
      <c r="L990" s="32"/>
      <c r="M990" s="152"/>
      <c r="T990" s="56"/>
      <c r="AT990" s="17" t="s">
        <v>190</v>
      </c>
      <c r="AU990" s="17" t="s">
        <v>85</v>
      </c>
    </row>
    <row r="991" spans="2:65" s="12" customFormat="1" ht="11.25">
      <c r="B991" s="168"/>
      <c r="D991" s="149" t="s">
        <v>1207</v>
      </c>
      <c r="E991" s="169" t="s">
        <v>1</v>
      </c>
      <c r="F991" s="170" t="s">
        <v>2171</v>
      </c>
      <c r="H991" s="171">
        <v>4.6420000000000003</v>
      </c>
      <c r="I991" s="172"/>
      <c r="L991" s="168"/>
      <c r="M991" s="173"/>
      <c r="T991" s="174"/>
      <c r="AT991" s="169" t="s">
        <v>1207</v>
      </c>
      <c r="AU991" s="169" t="s">
        <v>85</v>
      </c>
      <c r="AV991" s="12" t="s">
        <v>85</v>
      </c>
      <c r="AW991" s="12" t="s">
        <v>33</v>
      </c>
      <c r="AX991" s="12" t="s">
        <v>83</v>
      </c>
      <c r="AY991" s="169" t="s">
        <v>181</v>
      </c>
    </row>
    <row r="992" spans="2:65" s="1" customFormat="1" ht="37.9" customHeight="1">
      <c r="B992" s="134"/>
      <c r="C992" s="153" t="s">
        <v>2172</v>
      </c>
      <c r="D992" s="153" t="s">
        <v>191</v>
      </c>
      <c r="E992" s="154" t="s">
        <v>2173</v>
      </c>
      <c r="F992" s="155" t="s">
        <v>2174</v>
      </c>
      <c r="G992" s="156" t="s">
        <v>868</v>
      </c>
      <c r="H992" s="157">
        <v>23.396999999999998</v>
      </c>
      <c r="I992" s="158"/>
      <c r="J992" s="159">
        <f>ROUND(I992*H992,2)</f>
        <v>0</v>
      </c>
      <c r="K992" s="155" t="s">
        <v>1</v>
      </c>
      <c r="L992" s="32"/>
      <c r="M992" s="160" t="s">
        <v>1</v>
      </c>
      <c r="N992" s="161" t="s">
        <v>41</v>
      </c>
      <c r="P992" s="145">
        <f>O992*H992</f>
        <v>0</v>
      </c>
      <c r="Q992" s="145">
        <v>0</v>
      </c>
      <c r="R992" s="145">
        <f>Q992*H992</f>
        <v>0</v>
      </c>
      <c r="S992" s="145">
        <v>0</v>
      </c>
      <c r="T992" s="146">
        <f>S992*H992</f>
        <v>0</v>
      </c>
      <c r="AR992" s="147" t="s">
        <v>188</v>
      </c>
      <c r="AT992" s="147" t="s">
        <v>191</v>
      </c>
      <c r="AU992" s="147" t="s">
        <v>85</v>
      </c>
      <c r="AY992" s="17" t="s">
        <v>181</v>
      </c>
      <c r="BE992" s="148">
        <f>IF(N992="základní",J992,0)</f>
        <v>0</v>
      </c>
      <c r="BF992" s="148">
        <f>IF(N992="snížená",J992,0)</f>
        <v>0</v>
      </c>
      <c r="BG992" s="148">
        <f>IF(N992="zákl. přenesená",J992,0)</f>
        <v>0</v>
      </c>
      <c r="BH992" s="148">
        <f>IF(N992="sníž. přenesená",J992,0)</f>
        <v>0</v>
      </c>
      <c r="BI992" s="148">
        <f>IF(N992="nulová",J992,0)</f>
        <v>0</v>
      </c>
      <c r="BJ992" s="17" t="s">
        <v>83</v>
      </c>
      <c r="BK992" s="148">
        <f>ROUND(I992*H992,2)</f>
        <v>0</v>
      </c>
      <c r="BL992" s="17" t="s">
        <v>188</v>
      </c>
      <c r="BM992" s="147" t="s">
        <v>2175</v>
      </c>
    </row>
    <row r="993" spans="2:65" s="1" customFormat="1" ht="19.5">
      <c r="B993" s="32"/>
      <c r="D993" s="149" t="s">
        <v>190</v>
      </c>
      <c r="F993" s="150" t="s">
        <v>2174</v>
      </c>
      <c r="I993" s="151"/>
      <c r="L993" s="32"/>
      <c r="M993" s="152"/>
      <c r="T993" s="56"/>
      <c r="AT993" s="17" t="s">
        <v>190</v>
      </c>
      <c r="AU993" s="17" t="s">
        <v>85</v>
      </c>
    </row>
    <row r="994" spans="2:65" s="11" customFormat="1" ht="22.9" customHeight="1">
      <c r="B994" s="124"/>
      <c r="D994" s="125" t="s">
        <v>75</v>
      </c>
      <c r="E994" s="162" t="s">
        <v>2176</v>
      </c>
      <c r="F994" s="162" t="s">
        <v>2177</v>
      </c>
      <c r="I994" s="127"/>
      <c r="J994" s="163">
        <f>BK994</f>
        <v>0</v>
      </c>
      <c r="L994" s="124"/>
      <c r="M994" s="129"/>
      <c r="P994" s="130">
        <f>SUM(P995:P1061)</f>
        <v>0</v>
      </c>
      <c r="R994" s="130">
        <f>SUM(R995:R1061)</f>
        <v>0.52543600000000001</v>
      </c>
      <c r="T994" s="131">
        <f>SUM(T995:T1061)</f>
        <v>2.4806200000000005</v>
      </c>
      <c r="AR994" s="125" t="s">
        <v>85</v>
      </c>
      <c r="AT994" s="132" t="s">
        <v>75</v>
      </c>
      <c r="AU994" s="132" t="s">
        <v>83</v>
      </c>
      <c r="AY994" s="125" t="s">
        <v>181</v>
      </c>
      <c r="BK994" s="133">
        <f>SUM(BK995:BK1061)</f>
        <v>0</v>
      </c>
    </row>
    <row r="995" spans="2:65" s="1" customFormat="1" ht="16.5" customHeight="1">
      <c r="B995" s="134"/>
      <c r="C995" s="153" t="s">
        <v>2178</v>
      </c>
      <c r="D995" s="153" t="s">
        <v>191</v>
      </c>
      <c r="E995" s="154" t="s">
        <v>2179</v>
      </c>
      <c r="F995" s="155" t="s">
        <v>2180</v>
      </c>
      <c r="G995" s="156" t="s">
        <v>734</v>
      </c>
      <c r="H995" s="157">
        <v>300</v>
      </c>
      <c r="I995" s="158"/>
      <c r="J995" s="159">
        <f>ROUND(I995*H995,2)</f>
        <v>0</v>
      </c>
      <c r="K995" s="155" t="s">
        <v>1</v>
      </c>
      <c r="L995" s="32"/>
      <c r="M995" s="160" t="s">
        <v>1</v>
      </c>
      <c r="N995" s="161" t="s">
        <v>41</v>
      </c>
      <c r="P995" s="145">
        <f>O995*H995</f>
        <v>0</v>
      </c>
      <c r="Q995" s="145">
        <v>0</v>
      </c>
      <c r="R995" s="145">
        <f>Q995*H995</f>
        <v>0</v>
      </c>
      <c r="S995" s="145">
        <v>5.94E-3</v>
      </c>
      <c r="T995" s="146">
        <f>S995*H995</f>
        <v>1.782</v>
      </c>
      <c r="AR995" s="147" t="s">
        <v>188</v>
      </c>
      <c r="AT995" s="147" t="s">
        <v>191</v>
      </c>
      <c r="AU995" s="147" t="s">
        <v>85</v>
      </c>
      <c r="AY995" s="17" t="s">
        <v>181</v>
      </c>
      <c r="BE995" s="148">
        <f>IF(N995="základní",J995,0)</f>
        <v>0</v>
      </c>
      <c r="BF995" s="148">
        <f>IF(N995="snížená",J995,0)</f>
        <v>0</v>
      </c>
      <c r="BG995" s="148">
        <f>IF(N995="zákl. přenesená",J995,0)</f>
        <v>0</v>
      </c>
      <c r="BH995" s="148">
        <f>IF(N995="sníž. přenesená",J995,0)</f>
        <v>0</v>
      </c>
      <c r="BI995" s="148">
        <f>IF(N995="nulová",J995,0)</f>
        <v>0</v>
      </c>
      <c r="BJ995" s="17" t="s">
        <v>83</v>
      </c>
      <c r="BK995" s="148">
        <f>ROUND(I995*H995,2)</f>
        <v>0</v>
      </c>
      <c r="BL995" s="17" t="s">
        <v>188</v>
      </c>
      <c r="BM995" s="147" t="s">
        <v>2181</v>
      </c>
    </row>
    <row r="996" spans="2:65" s="1" customFormat="1" ht="11.25">
      <c r="B996" s="32"/>
      <c r="D996" s="149" t="s">
        <v>190</v>
      </c>
      <c r="F996" s="150" t="s">
        <v>2180</v>
      </c>
      <c r="I996" s="151"/>
      <c r="L996" s="32"/>
      <c r="M996" s="152"/>
      <c r="T996" s="56"/>
      <c r="AT996" s="17" t="s">
        <v>190</v>
      </c>
      <c r="AU996" s="17" t="s">
        <v>85</v>
      </c>
    </row>
    <row r="997" spans="2:65" s="1" customFormat="1" ht="24.2" customHeight="1">
      <c r="B997" s="134"/>
      <c r="C997" s="153" t="s">
        <v>2182</v>
      </c>
      <c r="D997" s="153" t="s">
        <v>191</v>
      </c>
      <c r="E997" s="154" t="s">
        <v>2183</v>
      </c>
      <c r="F997" s="155" t="s">
        <v>2184</v>
      </c>
      <c r="G997" s="156" t="s">
        <v>217</v>
      </c>
      <c r="H997" s="157">
        <v>21.5</v>
      </c>
      <c r="I997" s="158"/>
      <c r="J997" s="159">
        <f>ROUND(I997*H997,2)</f>
        <v>0</v>
      </c>
      <c r="K997" s="155" t="s">
        <v>1</v>
      </c>
      <c r="L997" s="32"/>
      <c r="M997" s="160" t="s">
        <v>1</v>
      </c>
      <c r="N997" s="161" t="s">
        <v>41</v>
      </c>
      <c r="P997" s="145">
        <f>O997*H997</f>
        <v>0</v>
      </c>
      <c r="Q997" s="145">
        <v>0</v>
      </c>
      <c r="R997" s="145">
        <f>Q997*H997</f>
        <v>0</v>
      </c>
      <c r="S997" s="145">
        <v>3.3800000000000002E-3</v>
      </c>
      <c r="T997" s="146">
        <f>S997*H997</f>
        <v>7.2669999999999998E-2</v>
      </c>
      <c r="AR997" s="147" t="s">
        <v>188</v>
      </c>
      <c r="AT997" s="147" t="s">
        <v>191</v>
      </c>
      <c r="AU997" s="147" t="s">
        <v>85</v>
      </c>
      <c r="AY997" s="17" t="s">
        <v>181</v>
      </c>
      <c r="BE997" s="148">
        <f>IF(N997="základní",J997,0)</f>
        <v>0</v>
      </c>
      <c r="BF997" s="148">
        <f>IF(N997="snížená",J997,0)</f>
        <v>0</v>
      </c>
      <c r="BG997" s="148">
        <f>IF(N997="zákl. přenesená",J997,0)</f>
        <v>0</v>
      </c>
      <c r="BH997" s="148">
        <f>IF(N997="sníž. přenesená",J997,0)</f>
        <v>0</v>
      </c>
      <c r="BI997" s="148">
        <f>IF(N997="nulová",J997,0)</f>
        <v>0</v>
      </c>
      <c r="BJ997" s="17" t="s">
        <v>83</v>
      </c>
      <c r="BK997" s="148">
        <f>ROUND(I997*H997,2)</f>
        <v>0</v>
      </c>
      <c r="BL997" s="17" t="s">
        <v>188</v>
      </c>
      <c r="BM997" s="147" t="s">
        <v>2185</v>
      </c>
    </row>
    <row r="998" spans="2:65" s="1" customFormat="1" ht="19.5">
      <c r="B998" s="32"/>
      <c r="D998" s="149" t="s">
        <v>190</v>
      </c>
      <c r="F998" s="150" t="s">
        <v>2184</v>
      </c>
      <c r="I998" s="151"/>
      <c r="L998" s="32"/>
      <c r="M998" s="152"/>
      <c r="T998" s="56"/>
      <c r="AT998" s="17" t="s">
        <v>190</v>
      </c>
      <c r="AU998" s="17" t="s">
        <v>85</v>
      </c>
    </row>
    <row r="999" spans="2:65" s="1" customFormat="1" ht="24.2" customHeight="1">
      <c r="B999" s="134"/>
      <c r="C999" s="153" t="s">
        <v>2186</v>
      </c>
      <c r="D999" s="153" t="s">
        <v>191</v>
      </c>
      <c r="E999" s="154" t="s">
        <v>2187</v>
      </c>
      <c r="F999" s="155" t="s">
        <v>2188</v>
      </c>
      <c r="G999" s="156" t="s">
        <v>217</v>
      </c>
      <c r="H999" s="157">
        <v>28.5</v>
      </c>
      <c r="I999" s="158"/>
      <c r="J999" s="159">
        <f>ROUND(I999*H999,2)</f>
        <v>0</v>
      </c>
      <c r="K999" s="155" t="s">
        <v>1</v>
      </c>
      <c r="L999" s="32"/>
      <c r="M999" s="160" t="s">
        <v>1</v>
      </c>
      <c r="N999" s="161" t="s">
        <v>41</v>
      </c>
      <c r="P999" s="145">
        <f>O999*H999</f>
        <v>0</v>
      </c>
      <c r="Q999" s="145">
        <v>0</v>
      </c>
      <c r="R999" s="145">
        <f>Q999*H999</f>
        <v>0</v>
      </c>
      <c r="S999" s="145">
        <v>3.3800000000000002E-3</v>
      </c>
      <c r="T999" s="146">
        <f>S999*H999</f>
        <v>9.6329999999999999E-2</v>
      </c>
      <c r="AR999" s="147" t="s">
        <v>188</v>
      </c>
      <c r="AT999" s="147" t="s">
        <v>191</v>
      </c>
      <c r="AU999" s="147" t="s">
        <v>85</v>
      </c>
      <c r="AY999" s="17" t="s">
        <v>181</v>
      </c>
      <c r="BE999" s="148">
        <f>IF(N999="základní",J999,0)</f>
        <v>0</v>
      </c>
      <c r="BF999" s="148">
        <f>IF(N999="snížená",J999,0)</f>
        <v>0</v>
      </c>
      <c r="BG999" s="148">
        <f>IF(N999="zákl. přenesená",J999,0)</f>
        <v>0</v>
      </c>
      <c r="BH999" s="148">
        <f>IF(N999="sníž. přenesená",J999,0)</f>
        <v>0</v>
      </c>
      <c r="BI999" s="148">
        <f>IF(N999="nulová",J999,0)</f>
        <v>0</v>
      </c>
      <c r="BJ999" s="17" t="s">
        <v>83</v>
      </c>
      <c r="BK999" s="148">
        <f>ROUND(I999*H999,2)</f>
        <v>0</v>
      </c>
      <c r="BL999" s="17" t="s">
        <v>188</v>
      </c>
      <c r="BM999" s="147" t="s">
        <v>2189</v>
      </c>
    </row>
    <row r="1000" spans="2:65" s="1" customFormat="1" ht="11.25">
      <c r="B1000" s="32"/>
      <c r="D1000" s="149" t="s">
        <v>190</v>
      </c>
      <c r="F1000" s="150" t="s">
        <v>2188</v>
      </c>
      <c r="I1000" s="151"/>
      <c r="L1000" s="32"/>
      <c r="M1000" s="152"/>
      <c r="T1000" s="56"/>
      <c r="AT1000" s="17" t="s">
        <v>190</v>
      </c>
      <c r="AU1000" s="17" t="s">
        <v>85</v>
      </c>
    </row>
    <row r="1001" spans="2:65" s="1" customFormat="1" ht="16.5" customHeight="1">
      <c r="B1001" s="134"/>
      <c r="C1001" s="153" t="s">
        <v>2190</v>
      </c>
      <c r="D1001" s="153" t="s">
        <v>191</v>
      </c>
      <c r="E1001" s="154" t="s">
        <v>2191</v>
      </c>
      <c r="F1001" s="155" t="s">
        <v>2192</v>
      </c>
      <c r="G1001" s="156" t="s">
        <v>217</v>
      </c>
      <c r="H1001" s="157">
        <v>19</v>
      </c>
      <c r="I1001" s="158"/>
      <c r="J1001" s="159">
        <f>ROUND(I1001*H1001,2)</f>
        <v>0</v>
      </c>
      <c r="K1001" s="155" t="s">
        <v>1</v>
      </c>
      <c r="L1001" s="32"/>
      <c r="M1001" s="160" t="s">
        <v>1</v>
      </c>
      <c r="N1001" s="161" t="s">
        <v>41</v>
      </c>
      <c r="P1001" s="145">
        <f>O1001*H1001</f>
        <v>0</v>
      </c>
      <c r="Q1001" s="145">
        <v>0</v>
      </c>
      <c r="R1001" s="145">
        <f>Q1001*H1001</f>
        <v>0</v>
      </c>
      <c r="S1001" s="145">
        <v>3.48E-3</v>
      </c>
      <c r="T1001" s="146">
        <f>S1001*H1001</f>
        <v>6.6119999999999998E-2</v>
      </c>
      <c r="AR1001" s="147" t="s">
        <v>188</v>
      </c>
      <c r="AT1001" s="147" t="s">
        <v>191</v>
      </c>
      <c r="AU1001" s="147" t="s">
        <v>85</v>
      </c>
      <c r="AY1001" s="17" t="s">
        <v>181</v>
      </c>
      <c r="BE1001" s="148">
        <f>IF(N1001="základní",J1001,0)</f>
        <v>0</v>
      </c>
      <c r="BF1001" s="148">
        <f>IF(N1001="snížená",J1001,0)</f>
        <v>0</v>
      </c>
      <c r="BG1001" s="148">
        <f>IF(N1001="zákl. přenesená",J1001,0)</f>
        <v>0</v>
      </c>
      <c r="BH1001" s="148">
        <f>IF(N1001="sníž. přenesená",J1001,0)</f>
        <v>0</v>
      </c>
      <c r="BI1001" s="148">
        <f>IF(N1001="nulová",J1001,0)</f>
        <v>0</v>
      </c>
      <c r="BJ1001" s="17" t="s">
        <v>83</v>
      </c>
      <c r="BK1001" s="148">
        <f>ROUND(I1001*H1001,2)</f>
        <v>0</v>
      </c>
      <c r="BL1001" s="17" t="s">
        <v>188</v>
      </c>
      <c r="BM1001" s="147" t="s">
        <v>2193</v>
      </c>
    </row>
    <row r="1002" spans="2:65" s="1" customFormat="1" ht="11.25">
      <c r="B1002" s="32"/>
      <c r="D1002" s="149" t="s">
        <v>190</v>
      </c>
      <c r="F1002" s="150" t="s">
        <v>2192</v>
      </c>
      <c r="I1002" s="151"/>
      <c r="L1002" s="32"/>
      <c r="M1002" s="152"/>
      <c r="T1002" s="56"/>
      <c r="AT1002" s="17" t="s">
        <v>190</v>
      </c>
      <c r="AU1002" s="17" t="s">
        <v>85</v>
      </c>
    </row>
    <row r="1003" spans="2:65" s="1" customFormat="1" ht="16.5" customHeight="1">
      <c r="B1003" s="134"/>
      <c r="C1003" s="153" t="s">
        <v>2194</v>
      </c>
      <c r="D1003" s="153" t="s">
        <v>191</v>
      </c>
      <c r="E1003" s="154" t="s">
        <v>2195</v>
      </c>
      <c r="F1003" s="155" t="s">
        <v>2196</v>
      </c>
      <c r="G1003" s="156" t="s">
        <v>185</v>
      </c>
      <c r="H1003" s="157">
        <v>5</v>
      </c>
      <c r="I1003" s="158"/>
      <c r="J1003" s="159">
        <f>ROUND(I1003*H1003,2)</f>
        <v>0</v>
      </c>
      <c r="K1003" s="155" t="s">
        <v>1</v>
      </c>
      <c r="L1003" s="32"/>
      <c r="M1003" s="160" t="s">
        <v>1</v>
      </c>
      <c r="N1003" s="161" t="s">
        <v>41</v>
      </c>
      <c r="P1003" s="145">
        <f>O1003*H1003</f>
        <v>0</v>
      </c>
      <c r="Q1003" s="145">
        <v>0</v>
      </c>
      <c r="R1003" s="145">
        <f>Q1003*H1003</f>
        <v>0</v>
      </c>
      <c r="S1003" s="145">
        <v>1.4999999999999999E-2</v>
      </c>
      <c r="T1003" s="146">
        <f>S1003*H1003</f>
        <v>7.4999999999999997E-2</v>
      </c>
      <c r="AR1003" s="147" t="s">
        <v>188</v>
      </c>
      <c r="AT1003" s="147" t="s">
        <v>191</v>
      </c>
      <c r="AU1003" s="147" t="s">
        <v>85</v>
      </c>
      <c r="AY1003" s="17" t="s">
        <v>181</v>
      </c>
      <c r="BE1003" s="148">
        <f>IF(N1003="základní",J1003,0)</f>
        <v>0</v>
      </c>
      <c r="BF1003" s="148">
        <f>IF(N1003="snížená",J1003,0)</f>
        <v>0</v>
      </c>
      <c r="BG1003" s="148">
        <f>IF(N1003="zákl. přenesená",J1003,0)</f>
        <v>0</v>
      </c>
      <c r="BH1003" s="148">
        <f>IF(N1003="sníž. přenesená",J1003,0)</f>
        <v>0</v>
      </c>
      <c r="BI1003" s="148">
        <f>IF(N1003="nulová",J1003,0)</f>
        <v>0</v>
      </c>
      <c r="BJ1003" s="17" t="s">
        <v>83</v>
      </c>
      <c r="BK1003" s="148">
        <f>ROUND(I1003*H1003,2)</f>
        <v>0</v>
      </c>
      <c r="BL1003" s="17" t="s">
        <v>188</v>
      </c>
      <c r="BM1003" s="147" t="s">
        <v>2197</v>
      </c>
    </row>
    <row r="1004" spans="2:65" s="1" customFormat="1" ht="11.25">
      <c r="B1004" s="32"/>
      <c r="D1004" s="149" t="s">
        <v>190</v>
      </c>
      <c r="F1004" s="150" t="s">
        <v>2196</v>
      </c>
      <c r="I1004" s="151"/>
      <c r="L1004" s="32"/>
      <c r="M1004" s="152"/>
      <c r="T1004" s="56"/>
      <c r="AT1004" s="17" t="s">
        <v>190</v>
      </c>
      <c r="AU1004" s="17" t="s">
        <v>85</v>
      </c>
    </row>
    <row r="1005" spans="2:65" s="1" customFormat="1" ht="21.75" customHeight="1">
      <c r="B1005" s="134"/>
      <c r="C1005" s="153" t="s">
        <v>2198</v>
      </c>
      <c r="D1005" s="153" t="s">
        <v>191</v>
      </c>
      <c r="E1005" s="154" t="s">
        <v>2199</v>
      </c>
      <c r="F1005" s="155" t="s">
        <v>2200</v>
      </c>
      <c r="G1005" s="156" t="s">
        <v>185</v>
      </c>
      <c r="H1005" s="157">
        <v>36</v>
      </c>
      <c r="I1005" s="158"/>
      <c r="J1005" s="159">
        <f>ROUND(I1005*H1005,2)</f>
        <v>0</v>
      </c>
      <c r="K1005" s="155" t="s">
        <v>1</v>
      </c>
      <c r="L1005" s="32"/>
      <c r="M1005" s="160" t="s">
        <v>1</v>
      </c>
      <c r="N1005" s="161" t="s">
        <v>41</v>
      </c>
      <c r="P1005" s="145">
        <f>O1005*H1005</f>
        <v>0</v>
      </c>
      <c r="Q1005" s="145">
        <v>0</v>
      </c>
      <c r="R1005" s="145">
        <f>Q1005*H1005</f>
        <v>0</v>
      </c>
      <c r="S1005" s="145">
        <v>2.2000000000000001E-4</v>
      </c>
      <c r="T1005" s="146">
        <f>S1005*H1005</f>
        <v>7.92E-3</v>
      </c>
      <c r="AR1005" s="147" t="s">
        <v>188</v>
      </c>
      <c r="AT1005" s="147" t="s">
        <v>191</v>
      </c>
      <c r="AU1005" s="147" t="s">
        <v>85</v>
      </c>
      <c r="AY1005" s="17" t="s">
        <v>181</v>
      </c>
      <c r="BE1005" s="148">
        <f>IF(N1005="základní",J1005,0)</f>
        <v>0</v>
      </c>
      <c r="BF1005" s="148">
        <f>IF(N1005="snížená",J1005,0)</f>
        <v>0</v>
      </c>
      <c r="BG1005" s="148">
        <f>IF(N1005="zákl. přenesená",J1005,0)</f>
        <v>0</v>
      </c>
      <c r="BH1005" s="148">
        <f>IF(N1005="sníž. přenesená",J1005,0)</f>
        <v>0</v>
      </c>
      <c r="BI1005" s="148">
        <f>IF(N1005="nulová",J1005,0)</f>
        <v>0</v>
      </c>
      <c r="BJ1005" s="17" t="s">
        <v>83</v>
      </c>
      <c r="BK1005" s="148">
        <f>ROUND(I1005*H1005,2)</f>
        <v>0</v>
      </c>
      <c r="BL1005" s="17" t="s">
        <v>188</v>
      </c>
      <c r="BM1005" s="147" t="s">
        <v>2201</v>
      </c>
    </row>
    <row r="1006" spans="2:65" s="1" customFormat="1" ht="11.25">
      <c r="B1006" s="32"/>
      <c r="D1006" s="149" t="s">
        <v>190</v>
      </c>
      <c r="F1006" s="150" t="s">
        <v>2200</v>
      </c>
      <c r="I1006" s="151"/>
      <c r="L1006" s="32"/>
      <c r="M1006" s="152"/>
      <c r="T1006" s="56"/>
      <c r="AT1006" s="17" t="s">
        <v>190</v>
      </c>
      <c r="AU1006" s="17" t="s">
        <v>85</v>
      </c>
    </row>
    <row r="1007" spans="2:65" s="1" customFormat="1" ht="16.5" customHeight="1">
      <c r="B1007" s="134"/>
      <c r="C1007" s="153" t="s">
        <v>2202</v>
      </c>
      <c r="D1007" s="153" t="s">
        <v>191</v>
      </c>
      <c r="E1007" s="154" t="s">
        <v>2203</v>
      </c>
      <c r="F1007" s="155" t="s">
        <v>2204</v>
      </c>
      <c r="G1007" s="156" t="s">
        <v>734</v>
      </c>
      <c r="H1007" s="157">
        <v>1</v>
      </c>
      <c r="I1007" s="158"/>
      <c r="J1007" s="159">
        <f>ROUND(I1007*H1007,2)</f>
        <v>0</v>
      </c>
      <c r="K1007" s="155" t="s">
        <v>1</v>
      </c>
      <c r="L1007" s="32"/>
      <c r="M1007" s="160" t="s">
        <v>1</v>
      </c>
      <c r="N1007" s="161" t="s">
        <v>41</v>
      </c>
      <c r="P1007" s="145">
        <f>O1007*H1007</f>
        <v>0</v>
      </c>
      <c r="Q1007" s="145">
        <v>0</v>
      </c>
      <c r="R1007" s="145">
        <f>Q1007*H1007</f>
        <v>0</v>
      </c>
      <c r="S1007" s="145">
        <v>5.8399999999999997E-3</v>
      </c>
      <c r="T1007" s="146">
        <f>S1007*H1007</f>
        <v>5.8399999999999997E-3</v>
      </c>
      <c r="AR1007" s="147" t="s">
        <v>188</v>
      </c>
      <c r="AT1007" s="147" t="s">
        <v>191</v>
      </c>
      <c r="AU1007" s="147" t="s">
        <v>85</v>
      </c>
      <c r="AY1007" s="17" t="s">
        <v>181</v>
      </c>
      <c r="BE1007" s="148">
        <f>IF(N1007="základní",J1007,0)</f>
        <v>0</v>
      </c>
      <c r="BF1007" s="148">
        <f>IF(N1007="snížená",J1007,0)</f>
        <v>0</v>
      </c>
      <c r="BG1007" s="148">
        <f>IF(N1007="zákl. přenesená",J1007,0)</f>
        <v>0</v>
      </c>
      <c r="BH1007" s="148">
        <f>IF(N1007="sníž. přenesená",J1007,0)</f>
        <v>0</v>
      </c>
      <c r="BI1007" s="148">
        <f>IF(N1007="nulová",J1007,0)</f>
        <v>0</v>
      </c>
      <c r="BJ1007" s="17" t="s">
        <v>83</v>
      </c>
      <c r="BK1007" s="148">
        <f>ROUND(I1007*H1007,2)</f>
        <v>0</v>
      </c>
      <c r="BL1007" s="17" t="s">
        <v>188</v>
      </c>
      <c r="BM1007" s="147" t="s">
        <v>2205</v>
      </c>
    </row>
    <row r="1008" spans="2:65" s="1" customFormat="1" ht="11.25">
      <c r="B1008" s="32"/>
      <c r="D1008" s="149" t="s">
        <v>190</v>
      </c>
      <c r="F1008" s="150" t="s">
        <v>2204</v>
      </c>
      <c r="I1008" s="151"/>
      <c r="L1008" s="32"/>
      <c r="M1008" s="152"/>
      <c r="T1008" s="56"/>
      <c r="AT1008" s="17" t="s">
        <v>190</v>
      </c>
      <c r="AU1008" s="17" t="s">
        <v>85</v>
      </c>
    </row>
    <row r="1009" spans="2:65" s="1" customFormat="1" ht="16.5" customHeight="1">
      <c r="B1009" s="134"/>
      <c r="C1009" s="153" t="s">
        <v>2206</v>
      </c>
      <c r="D1009" s="153" t="s">
        <v>191</v>
      </c>
      <c r="E1009" s="154" t="s">
        <v>2207</v>
      </c>
      <c r="F1009" s="155" t="s">
        <v>2208</v>
      </c>
      <c r="G1009" s="156" t="s">
        <v>217</v>
      </c>
      <c r="H1009" s="157">
        <v>82</v>
      </c>
      <c r="I1009" s="158"/>
      <c r="J1009" s="159">
        <f>ROUND(I1009*H1009,2)</f>
        <v>0</v>
      </c>
      <c r="K1009" s="155" t="s">
        <v>1</v>
      </c>
      <c r="L1009" s="32"/>
      <c r="M1009" s="160" t="s">
        <v>1</v>
      </c>
      <c r="N1009" s="161" t="s">
        <v>41</v>
      </c>
      <c r="P1009" s="145">
        <f>O1009*H1009</f>
        <v>0</v>
      </c>
      <c r="Q1009" s="145">
        <v>0</v>
      </c>
      <c r="R1009" s="145">
        <f>Q1009*H1009</f>
        <v>0</v>
      </c>
      <c r="S1009" s="145">
        <v>2.5999999999999999E-3</v>
      </c>
      <c r="T1009" s="146">
        <f>S1009*H1009</f>
        <v>0.2132</v>
      </c>
      <c r="AR1009" s="147" t="s">
        <v>188</v>
      </c>
      <c r="AT1009" s="147" t="s">
        <v>191</v>
      </c>
      <c r="AU1009" s="147" t="s">
        <v>85</v>
      </c>
      <c r="AY1009" s="17" t="s">
        <v>181</v>
      </c>
      <c r="BE1009" s="148">
        <f>IF(N1009="základní",J1009,0)</f>
        <v>0</v>
      </c>
      <c r="BF1009" s="148">
        <f>IF(N1009="snížená",J1009,0)</f>
        <v>0</v>
      </c>
      <c r="BG1009" s="148">
        <f>IF(N1009="zákl. přenesená",J1009,0)</f>
        <v>0</v>
      </c>
      <c r="BH1009" s="148">
        <f>IF(N1009="sníž. přenesená",J1009,0)</f>
        <v>0</v>
      </c>
      <c r="BI1009" s="148">
        <f>IF(N1009="nulová",J1009,0)</f>
        <v>0</v>
      </c>
      <c r="BJ1009" s="17" t="s">
        <v>83</v>
      </c>
      <c r="BK1009" s="148">
        <f>ROUND(I1009*H1009,2)</f>
        <v>0</v>
      </c>
      <c r="BL1009" s="17" t="s">
        <v>188</v>
      </c>
      <c r="BM1009" s="147" t="s">
        <v>2209</v>
      </c>
    </row>
    <row r="1010" spans="2:65" s="1" customFormat="1" ht="11.25">
      <c r="B1010" s="32"/>
      <c r="D1010" s="149" t="s">
        <v>190</v>
      </c>
      <c r="F1010" s="150" t="s">
        <v>2208</v>
      </c>
      <c r="I1010" s="151"/>
      <c r="L1010" s="32"/>
      <c r="M1010" s="152"/>
      <c r="T1010" s="56"/>
      <c r="AT1010" s="17" t="s">
        <v>190</v>
      </c>
      <c r="AU1010" s="17" t="s">
        <v>85</v>
      </c>
    </row>
    <row r="1011" spans="2:65" s="1" customFormat="1" ht="16.5" customHeight="1">
      <c r="B1011" s="134"/>
      <c r="C1011" s="153" t="s">
        <v>2210</v>
      </c>
      <c r="D1011" s="153" t="s">
        <v>191</v>
      </c>
      <c r="E1011" s="154" t="s">
        <v>2211</v>
      </c>
      <c r="F1011" s="155" t="s">
        <v>2212</v>
      </c>
      <c r="G1011" s="156" t="s">
        <v>217</v>
      </c>
      <c r="H1011" s="157">
        <v>41</v>
      </c>
      <c r="I1011" s="158"/>
      <c r="J1011" s="159">
        <f>ROUND(I1011*H1011,2)</f>
        <v>0</v>
      </c>
      <c r="K1011" s="155" t="s">
        <v>1</v>
      </c>
      <c r="L1011" s="32"/>
      <c r="M1011" s="160" t="s">
        <v>1</v>
      </c>
      <c r="N1011" s="161" t="s">
        <v>41</v>
      </c>
      <c r="P1011" s="145">
        <f>O1011*H1011</f>
        <v>0</v>
      </c>
      <c r="Q1011" s="145">
        <v>0</v>
      </c>
      <c r="R1011" s="145">
        <f>Q1011*H1011</f>
        <v>0</v>
      </c>
      <c r="S1011" s="145">
        <v>3.9399999999999999E-3</v>
      </c>
      <c r="T1011" s="146">
        <f>S1011*H1011</f>
        <v>0.16153999999999999</v>
      </c>
      <c r="AR1011" s="147" t="s">
        <v>188</v>
      </c>
      <c r="AT1011" s="147" t="s">
        <v>191</v>
      </c>
      <c r="AU1011" s="147" t="s">
        <v>85</v>
      </c>
      <c r="AY1011" s="17" t="s">
        <v>181</v>
      </c>
      <c r="BE1011" s="148">
        <f>IF(N1011="základní",J1011,0)</f>
        <v>0</v>
      </c>
      <c r="BF1011" s="148">
        <f>IF(N1011="snížená",J1011,0)</f>
        <v>0</v>
      </c>
      <c r="BG1011" s="148">
        <f>IF(N1011="zákl. přenesená",J1011,0)</f>
        <v>0</v>
      </c>
      <c r="BH1011" s="148">
        <f>IF(N1011="sníž. přenesená",J1011,0)</f>
        <v>0</v>
      </c>
      <c r="BI1011" s="148">
        <f>IF(N1011="nulová",J1011,0)</f>
        <v>0</v>
      </c>
      <c r="BJ1011" s="17" t="s">
        <v>83</v>
      </c>
      <c r="BK1011" s="148">
        <f>ROUND(I1011*H1011,2)</f>
        <v>0</v>
      </c>
      <c r="BL1011" s="17" t="s">
        <v>188</v>
      </c>
      <c r="BM1011" s="147" t="s">
        <v>2213</v>
      </c>
    </row>
    <row r="1012" spans="2:65" s="1" customFormat="1" ht="11.25">
      <c r="B1012" s="32"/>
      <c r="D1012" s="149" t="s">
        <v>190</v>
      </c>
      <c r="F1012" s="150" t="s">
        <v>2212</v>
      </c>
      <c r="I1012" s="151"/>
      <c r="L1012" s="32"/>
      <c r="M1012" s="152"/>
      <c r="T1012" s="56"/>
      <c r="AT1012" s="17" t="s">
        <v>190</v>
      </c>
      <c r="AU1012" s="17" t="s">
        <v>85</v>
      </c>
    </row>
    <row r="1013" spans="2:65" s="1" customFormat="1" ht="24.2" customHeight="1">
      <c r="B1013" s="134"/>
      <c r="C1013" s="153" t="s">
        <v>2214</v>
      </c>
      <c r="D1013" s="153" t="s">
        <v>191</v>
      </c>
      <c r="E1013" s="154" t="s">
        <v>2215</v>
      </c>
      <c r="F1013" s="155" t="s">
        <v>2216</v>
      </c>
      <c r="G1013" s="156" t="s">
        <v>217</v>
      </c>
      <c r="H1013" s="157">
        <v>8</v>
      </c>
      <c r="I1013" s="158"/>
      <c r="J1013" s="159">
        <f>ROUND(I1013*H1013,2)</f>
        <v>0</v>
      </c>
      <c r="K1013" s="155" t="s">
        <v>1</v>
      </c>
      <c r="L1013" s="32"/>
      <c r="M1013" s="160" t="s">
        <v>1</v>
      </c>
      <c r="N1013" s="161" t="s">
        <v>41</v>
      </c>
      <c r="P1013" s="145">
        <f>O1013*H1013</f>
        <v>0</v>
      </c>
      <c r="Q1013" s="145">
        <v>4.0000000000000002E-4</v>
      </c>
      <c r="R1013" s="145">
        <f>Q1013*H1013</f>
        <v>3.2000000000000002E-3</v>
      </c>
      <c r="S1013" s="145">
        <v>0</v>
      </c>
      <c r="T1013" s="146">
        <f>S1013*H1013</f>
        <v>0</v>
      </c>
      <c r="AR1013" s="147" t="s">
        <v>188</v>
      </c>
      <c r="AT1013" s="147" t="s">
        <v>191</v>
      </c>
      <c r="AU1013" s="147" t="s">
        <v>85</v>
      </c>
      <c r="AY1013" s="17" t="s">
        <v>181</v>
      </c>
      <c r="BE1013" s="148">
        <f>IF(N1013="základní",J1013,0)</f>
        <v>0</v>
      </c>
      <c r="BF1013" s="148">
        <f>IF(N1013="snížená",J1013,0)</f>
        <v>0</v>
      </c>
      <c r="BG1013" s="148">
        <f>IF(N1013="zákl. přenesená",J1013,0)</f>
        <v>0</v>
      </c>
      <c r="BH1013" s="148">
        <f>IF(N1013="sníž. přenesená",J1013,0)</f>
        <v>0</v>
      </c>
      <c r="BI1013" s="148">
        <f>IF(N1013="nulová",J1013,0)</f>
        <v>0</v>
      </c>
      <c r="BJ1013" s="17" t="s">
        <v>83</v>
      </c>
      <c r="BK1013" s="148">
        <f>ROUND(I1013*H1013,2)</f>
        <v>0</v>
      </c>
      <c r="BL1013" s="17" t="s">
        <v>188</v>
      </c>
      <c r="BM1013" s="147" t="s">
        <v>2217</v>
      </c>
    </row>
    <row r="1014" spans="2:65" s="1" customFormat="1" ht="11.25">
      <c r="B1014" s="32"/>
      <c r="D1014" s="149" t="s">
        <v>190</v>
      </c>
      <c r="F1014" s="150" t="s">
        <v>2216</v>
      </c>
      <c r="I1014" s="151"/>
      <c r="L1014" s="32"/>
      <c r="M1014" s="152"/>
      <c r="T1014" s="56"/>
      <c r="AT1014" s="17" t="s">
        <v>190</v>
      </c>
      <c r="AU1014" s="17" t="s">
        <v>85</v>
      </c>
    </row>
    <row r="1015" spans="2:65" s="1" customFormat="1" ht="24.2" customHeight="1">
      <c r="B1015" s="134"/>
      <c r="C1015" s="153" t="s">
        <v>2218</v>
      </c>
      <c r="D1015" s="153" t="s">
        <v>191</v>
      </c>
      <c r="E1015" s="154" t="s">
        <v>2219</v>
      </c>
      <c r="F1015" s="155" t="s">
        <v>2220</v>
      </c>
      <c r="G1015" s="156" t="s">
        <v>217</v>
      </c>
      <c r="H1015" s="157">
        <v>22</v>
      </c>
      <c r="I1015" s="158"/>
      <c r="J1015" s="159">
        <f>ROUND(I1015*H1015,2)</f>
        <v>0</v>
      </c>
      <c r="K1015" s="155" t="s">
        <v>1</v>
      </c>
      <c r="L1015" s="32"/>
      <c r="M1015" s="160" t="s">
        <v>1</v>
      </c>
      <c r="N1015" s="161" t="s">
        <v>41</v>
      </c>
      <c r="P1015" s="145">
        <f>O1015*H1015</f>
        <v>0</v>
      </c>
      <c r="Q1015" s="145">
        <v>1.15E-3</v>
      </c>
      <c r="R1015" s="145">
        <f>Q1015*H1015</f>
        <v>2.53E-2</v>
      </c>
      <c r="S1015" s="145">
        <v>0</v>
      </c>
      <c r="T1015" s="146">
        <f>S1015*H1015</f>
        <v>0</v>
      </c>
      <c r="AR1015" s="147" t="s">
        <v>188</v>
      </c>
      <c r="AT1015" s="147" t="s">
        <v>191</v>
      </c>
      <c r="AU1015" s="147" t="s">
        <v>85</v>
      </c>
      <c r="AY1015" s="17" t="s">
        <v>181</v>
      </c>
      <c r="BE1015" s="148">
        <f>IF(N1015="základní",J1015,0)</f>
        <v>0</v>
      </c>
      <c r="BF1015" s="148">
        <f>IF(N1015="snížená",J1015,0)</f>
        <v>0</v>
      </c>
      <c r="BG1015" s="148">
        <f>IF(N1015="zákl. přenesená",J1015,0)</f>
        <v>0</v>
      </c>
      <c r="BH1015" s="148">
        <f>IF(N1015="sníž. přenesená",J1015,0)</f>
        <v>0</v>
      </c>
      <c r="BI1015" s="148">
        <f>IF(N1015="nulová",J1015,0)</f>
        <v>0</v>
      </c>
      <c r="BJ1015" s="17" t="s">
        <v>83</v>
      </c>
      <c r="BK1015" s="148">
        <f>ROUND(I1015*H1015,2)</f>
        <v>0</v>
      </c>
      <c r="BL1015" s="17" t="s">
        <v>188</v>
      </c>
      <c r="BM1015" s="147" t="s">
        <v>2221</v>
      </c>
    </row>
    <row r="1016" spans="2:65" s="1" customFormat="1" ht="19.5">
      <c r="B1016" s="32"/>
      <c r="D1016" s="149" t="s">
        <v>190</v>
      </c>
      <c r="F1016" s="150" t="s">
        <v>2220</v>
      </c>
      <c r="I1016" s="151"/>
      <c r="L1016" s="32"/>
      <c r="M1016" s="152"/>
      <c r="T1016" s="56"/>
      <c r="AT1016" s="17" t="s">
        <v>190</v>
      </c>
      <c r="AU1016" s="17" t="s">
        <v>85</v>
      </c>
    </row>
    <row r="1017" spans="2:65" s="1" customFormat="1" ht="24.2" customHeight="1">
      <c r="B1017" s="134"/>
      <c r="C1017" s="153" t="s">
        <v>2222</v>
      </c>
      <c r="D1017" s="153" t="s">
        <v>191</v>
      </c>
      <c r="E1017" s="154" t="s">
        <v>2223</v>
      </c>
      <c r="F1017" s="155" t="s">
        <v>2224</v>
      </c>
      <c r="G1017" s="156" t="s">
        <v>217</v>
      </c>
      <c r="H1017" s="157">
        <v>50</v>
      </c>
      <c r="I1017" s="158"/>
      <c r="J1017" s="159">
        <f>ROUND(I1017*H1017,2)</f>
        <v>0</v>
      </c>
      <c r="K1017" s="155" t="s">
        <v>1</v>
      </c>
      <c r="L1017" s="32"/>
      <c r="M1017" s="160" t="s">
        <v>1</v>
      </c>
      <c r="N1017" s="161" t="s">
        <v>41</v>
      </c>
      <c r="P1017" s="145">
        <f>O1017*H1017</f>
        <v>0</v>
      </c>
      <c r="Q1017" s="145">
        <v>1.15E-3</v>
      </c>
      <c r="R1017" s="145">
        <f>Q1017*H1017</f>
        <v>5.7499999999999996E-2</v>
      </c>
      <c r="S1017" s="145">
        <v>0</v>
      </c>
      <c r="T1017" s="146">
        <f>S1017*H1017</f>
        <v>0</v>
      </c>
      <c r="AR1017" s="147" t="s">
        <v>188</v>
      </c>
      <c r="AT1017" s="147" t="s">
        <v>191</v>
      </c>
      <c r="AU1017" s="147" t="s">
        <v>85</v>
      </c>
      <c r="AY1017" s="17" t="s">
        <v>181</v>
      </c>
      <c r="BE1017" s="148">
        <f>IF(N1017="základní",J1017,0)</f>
        <v>0</v>
      </c>
      <c r="BF1017" s="148">
        <f>IF(N1017="snížená",J1017,0)</f>
        <v>0</v>
      </c>
      <c r="BG1017" s="148">
        <f>IF(N1017="zákl. přenesená",J1017,0)</f>
        <v>0</v>
      </c>
      <c r="BH1017" s="148">
        <f>IF(N1017="sníž. přenesená",J1017,0)</f>
        <v>0</v>
      </c>
      <c r="BI1017" s="148">
        <f>IF(N1017="nulová",J1017,0)</f>
        <v>0</v>
      </c>
      <c r="BJ1017" s="17" t="s">
        <v>83</v>
      </c>
      <c r="BK1017" s="148">
        <f>ROUND(I1017*H1017,2)</f>
        <v>0</v>
      </c>
      <c r="BL1017" s="17" t="s">
        <v>188</v>
      </c>
      <c r="BM1017" s="147" t="s">
        <v>2225</v>
      </c>
    </row>
    <row r="1018" spans="2:65" s="1" customFormat="1" ht="19.5">
      <c r="B1018" s="32"/>
      <c r="D1018" s="149" t="s">
        <v>190</v>
      </c>
      <c r="F1018" s="150" t="s">
        <v>2224</v>
      </c>
      <c r="I1018" s="151"/>
      <c r="L1018" s="32"/>
      <c r="M1018" s="152"/>
      <c r="T1018" s="56"/>
      <c r="AT1018" s="17" t="s">
        <v>190</v>
      </c>
      <c r="AU1018" s="17" t="s">
        <v>85</v>
      </c>
    </row>
    <row r="1019" spans="2:65" s="1" customFormat="1" ht="16.5" customHeight="1">
      <c r="B1019" s="134"/>
      <c r="C1019" s="153" t="s">
        <v>2226</v>
      </c>
      <c r="D1019" s="153" t="s">
        <v>191</v>
      </c>
      <c r="E1019" s="154" t="s">
        <v>2227</v>
      </c>
      <c r="F1019" s="155" t="s">
        <v>2228</v>
      </c>
      <c r="G1019" s="156" t="s">
        <v>217</v>
      </c>
      <c r="H1019" s="157">
        <v>19</v>
      </c>
      <c r="I1019" s="158"/>
      <c r="J1019" s="159">
        <f>ROUND(I1019*H1019,2)</f>
        <v>0</v>
      </c>
      <c r="K1019" s="155" t="s">
        <v>1</v>
      </c>
      <c r="L1019" s="32"/>
      <c r="M1019" s="160" t="s">
        <v>1</v>
      </c>
      <c r="N1019" s="161" t="s">
        <v>41</v>
      </c>
      <c r="P1019" s="145">
        <f>O1019*H1019</f>
        <v>0</v>
      </c>
      <c r="Q1019" s="145">
        <v>1.49E-3</v>
      </c>
      <c r="R1019" s="145">
        <f>Q1019*H1019</f>
        <v>2.8310000000000002E-2</v>
      </c>
      <c r="S1019" s="145">
        <v>0</v>
      </c>
      <c r="T1019" s="146">
        <f>S1019*H1019</f>
        <v>0</v>
      </c>
      <c r="AR1019" s="147" t="s">
        <v>188</v>
      </c>
      <c r="AT1019" s="147" t="s">
        <v>191</v>
      </c>
      <c r="AU1019" s="147" t="s">
        <v>85</v>
      </c>
      <c r="AY1019" s="17" t="s">
        <v>181</v>
      </c>
      <c r="BE1019" s="148">
        <f>IF(N1019="základní",J1019,0)</f>
        <v>0</v>
      </c>
      <c r="BF1019" s="148">
        <f>IF(N1019="snížená",J1019,0)</f>
        <v>0</v>
      </c>
      <c r="BG1019" s="148">
        <f>IF(N1019="zákl. přenesená",J1019,0)</f>
        <v>0</v>
      </c>
      <c r="BH1019" s="148">
        <f>IF(N1019="sníž. přenesená",J1019,0)</f>
        <v>0</v>
      </c>
      <c r="BI1019" s="148">
        <f>IF(N1019="nulová",J1019,0)</f>
        <v>0</v>
      </c>
      <c r="BJ1019" s="17" t="s">
        <v>83</v>
      </c>
      <c r="BK1019" s="148">
        <f>ROUND(I1019*H1019,2)</f>
        <v>0</v>
      </c>
      <c r="BL1019" s="17" t="s">
        <v>188</v>
      </c>
      <c r="BM1019" s="147" t="s">
        <v>2229</v>
      </c>
    </row>
    <row r="1020" spans="2:65" s="1" customFormat="1" ht="11.25">
      <c r="B1020" s="32"/>
      <c r="D1020" s="149" t="s">
        <v>190</v>
      </c>
      <c r="F1020" s="150" t="s">
        <v>2228</v>
      </c>
      <c r="I1020" s="151"/>
      <c r="L1020" s="32"/>
      <c r="M1020" s="152"/>
      <c r="T1020" s="56"/>
      <c r="AT1020" s="17" t="s">
        <v>190</v>
      </c>
      <c r="AU1020" s="17" t="s">
        <v>85</v>
      </c>
    </row>
    <row r="1021" spans="2:65" s="1" customFormat="1" ht="24.2" customHeight="1">
      <c r="B1021" s="134"/>
      <c r="C1021" s="153" t="s">
        <v>2230</v>
      </c>
      <c r="D1021" s="153" t="s">
        <v>191</v>
      </c>
      <c r="E1021" s="154" t="s">
        <v>2231</v>
      </c>
      <c r="F1021" s="155" t="s">
        <v>2232</v>
      </c>
      <c r="G1021" s="156" t="s">
        <v>217</v>
      </c>
      <c r="H1021" s="157">
        <v>19</v>
      </c>
      <c r="I1021" s="158"/>
      <c r="J1021" s="159">
        <f>ROUND(I1021*H1021,2)</f>
        <v>0</v>
      </c>
      <c r="K1021" s="155" t="s">
        <v>1</v>
      </c>
      <c r="L1021" s="32"/>
      <c r="M1021" s="160" t="s">
        <v>1</v>
      </c>
      <c r="N1021" s="161" t="s">
        <v>41</v>
      </c>
      <c r="P1021" s="145">
        <f>O1021*H1021</f>
        <v>0</v>
      </c>
      <c r="Q1021" s="145">
        <v>2.2000000000000001E-4</v>
      </c>
      <c r="R1021" s="145">
        <f>Q1021*H1021</f>
        <v>4.1800000000000006E-3</v>
      </c>
      <c r="S1021" s="145">
        <v>0</v>
      </c>
      <c r="T1021" s="146">
        <f>S1021*H1021</f>
        <v>0</v>
      </c>
      <c r="AR1021" s="147" t="s">
        <v>188</v>
      </c>
      <c r="AT1021" s="147" t="s">
        <v>191</v>
      </c>
      <c r="AU1021" s="147" t="s">
        <v>85</v>
      </c>
      <c r="AY1021" s="17" t="s">
        <v>181</v>
      </c>
      <c r="BE1021" s="148">
        <f>IF(N1021="základní",J1021,0)</f>
        <v>0</v>
      </c>
      <c r="BF1021" s="148">
        <f>IF(N1021="snížená",J1021,0)</f>
        <v>0</v>
      </c>
      <c r="BG1021" s="148">
        <f>IF(N1021="zákl. přenesená",J1021,0)</f>
        <v>0</v>
      </c>
      <c r="BH1021" s="148">
        <f>IF(N1021="sníž. přenesená",J1021,0)</f>
        <v>0</v>
      </c>
      <c r="BI1021" s="148">
        <f>IF(N1021="nulová",J1021,0)</f>
        <v>0</v>
      </c>
      <c r="BJ1021" s="17" t="s">
        <v>83</v>
      </c>
      <c r="BK1021" s="148">
        <f>ROUND(I1021*H1021,2)</f>
        <v>0</v>
      </c>
      <c r="BL1021" s="17" t="s">
        <v>188</v>
      </c>
      <c r="BM1021" s="147" t="s">
        <v>2233</v>
      </c>
    </row>
    <row r="1022" spans="2:65" s="1" customFormat="1" ht="11.25">
      <c r="B1022" s="32"/>
      <c r="D1022" s="149" t="s">
        <v>190</v>
      </c>
      <c r="F1022" s="150" t="s">
        <v>2232</v>
      </c>
      <c r="I1022" s="151"/>
      <c r="L1022" s="32"/>
      <c r="M1022" s="152"/>
      <c r="T1022" s="56"/>
      <c r="AT1022" s="17" t="s">
        <v>190</v>
      </c>
      <c r="AU1022" s="17" t="s">
        <v>85</v>
      </c>
    </row>
    <row r="1023" spans="2:65" s="1" customFormat="1" ht="24.2" customHeight="1">
      <c r="B1023" s="134"/>
      <c r="C1023" s="153" t="s">
        <v>2234</v>
      </c>
      <c r="D1023" s="153" t="s">
        <v>191</v>
      </c>
      <c r="E1023" s="154" t="s">
        <v>2235</v>
      </c>
      <c r="F1023" s="155" t="s">
        <v>2236</v>
      </c>
      <c r="G1023" s="156" t="s">
        <v>217</v>
      </c>
      <c r="H1023" s="157">
        <v>8</v>
      </c>
      <c r="I1023" s="158"/>
      <c r="J1023" s="159">
        <f>ROUND(I1023*H1023,2)</f>
        <v>0</v>
      </c>
      <c r="K1023" s="155" t="s">
        <v>1</v>
      </c>
      <c r="L1023" s="32"/>
      <c r="M1023" s="160" t="s">
        <v>1</v>
      </c>
      <c r="N1023" s="161" t="s">
        <v>41</v>
      </c>
      <c r="P1023" s="145">
        <f>O1023*H1023</f>
        <v>0</v>
      </c>
      <c r="Q1023" s="145">
        <v>5.6999999999999998E-4</v>
      </c>
      <c r="R1023" s="145">
        <f>Q1023*H1023</f>
        <v>4.5599999999999998E-3</v>
      </c>
      <c r="S1023" s="145">
        <v>0</v>
      </c>
      <c r="T1023" s="146">
        <f>S1023*H1023</f>
        <v>0</v>
      </c>
      <c r="AR1023" s="147" t="s">
        <v>188</v>
      </c>
      <c r="AT1023" s="147" t="s">
        <v>191</v>
      </c>
      <c r="AU1023" s="147" t="s">
        <v>85</v>
      </c>
      <c r="AY1023" s="17" t="s">
        <v>181</v>
      </c>
      <c r="BE1023" s="148">
        <f>IF(N1023="základní",J1023,0)</f>
        <v>0</v>
      </c>
      <c r="BF1023" s="148">
        <f>IF(N1023="snížená",J1023,0)</f>
        <v>0</v>
      </c>
      <c r="BG1023" s="148">
        <f>IF(N1023="zákl. přenesená",J1023,0)</f>
        <v>0</v>
      </c>
      <c r="BH1023" s="148">
        <f>IF(N1023="sníž. přenesená",J1023,0)</f>
        <v>0</v>
      </c>
      <c r="BI1023" s="148">
        <f>IF(N1023="nulová",J1023,0)</f>
        <v>0</v>
      </c>
      <c r="BJ1023" s="17" t="s">
        <v>83</v>
      </c>
      <c r="BK1023" s="148">
        <f>ROUND(I1023*H1023,2)</f>
        <v>0</v>
      </c>
      <c r="BL1023" s="17" t="s">
        <v>188</v>
      </c>
      <c r="BM1023" s="147" t="s">
        <v>2237</v>
      </c>
    </row>
    <row r="1024" spans="2:65" s="1" customFormat="1" ht="11.25">
      <c r="B1024" s="32"/>
      <c r="D1024" s="149" t="s">
        <v>190</v>
      </c>
      <c r="F1024" s="150" t="s">
        <v>2236</v>
      </c>
      <c r="I1024" s="151"/>
      <c r="L1024" s="32"/>
      <c r="M1024" s="152"/>
      <c r="T1024" s="56"/>
      <c r="AT1024" s="17" t="s">
        <v>190</v>
      </c>
      <c r="AU1024" s="17" t="s">
        <v>85</v>
      </c>
    </row>
    <row r="1025" spans="2:65" s="1" customFormat="1" ht="24.2" customHeight="1">
      <c r="B1025" s="134"/>
      <c r="C1025" s="153" t="s">
        <v>2238</v>
      </c>
      <c r="D1025" s="153" t="s">
        <v>191</v>
      </c>
      <c r="E1025" s="154" t="s">
        <v>2239</v>
      </c>
      <c r="F1025" s="155" t="s">
        <v>2240</v>
      </c>
      <c r="G1025" s="156" t="s">
        <v>217</v>
      </c>
      <c r="H1025" s="157">
        <v>81</v>
      </c>
      <c r="I1025" s="158"/>
      <c r="J1025" s="159">
        <f>ROUND(I1025*H1025,2)</f>
        <v>0</v>
      </c>
      <c r="K1025" s="155" t="s">
        <v>1</v>
      </c>
      <c r="L1025" s="32"/>
      <c r="M1025" s="160" t="s">
        <v>1</v>
      </c>
      <c r="N1025" s="161" t="s">
        <v>41</v>
      </c>
      <c r="P1025" s="145">
        <f>O1025*H1025</f>
        <v>0</v>
      </c>
      <c r="Q1025" s="145">
        <v>7.2999999999999996E-4</v>
      </c>
      <c r="R1025" s="145">
        <f>Q1025*H1025</f>
        <v>5.9129999999999995E-2</v>
      </c>
      <c r="S1025" s="145">
        <v>0</v>
      </c>
      <c r="T1025" s="146">
        <f>S1025*H1025</f>
        <v>0</v>
      </c>
      <c r="AR1025" s="147" t="s">
        <v>188</v>
      </c>
      <c r="AT1025" s="147" t="s">
        <v>191</v>
      </c>
      <c r="AU1025" s="147" t="s">
        <v>85</v>
      </c>
      <c r="AY1025" s="17" t="s">
        <v>181</v>
      </c>
      <c r="BE1025" s="148">
        <f>IF(N1025="základní",J1025,0)</f>
        <v>0</v>
      </c>
      <c r="BF1025" s="148">
        <f>IF(N1025="snížená",J1025,0)</f>
        <v>0</v>
      </c>
      <c r="BG1025" s="148">
        <f>IF(N1025="zákl. přenesená",J1025,0)</f>
        <v>0</v>
      </c>
      <c r="BH1025" s="148">
        <f>IF(N1025="sníž. přenesená",J1025,0)</f>
        <v>0</v>
      </c>
      <c r="BI1025" s="148">
        <f>IF(N1025="nulová",J1025,0)</f>
        <v>0</v>
      </c>
      <c r="BJ1025" s="17" t="s">
        <v>83</v>
      </c>
      <c r="BK1025" s="148">
        <f>ROUND(I1025*H1025,2)</f>
        <v>0</v>
      </c>
      <c r="BL1025" s="17" t="s">
        <v>188</v>
      </c>
      <c r="BM1025" s="147" t="s">
        <v>2241</v>
      </c>
    </row>
    <row r="1026" spans="2:65" s="1" customFormat="1" ht="11.25">
      <c r="B1026" s="32"/>
      <c r="D1026" s="149" t="s">
        <v>190</v>
      </c>
      <c r="F1026" s="150" t="s">
        <v>2240</v>
      </c>
      <c r="I1026" s="151"/>
      <c r="L1026" s="32"/>
      <c r="M1026" s="152"/>
      <c r="T1026" s="56"/>
      <c r="AT1026" s="17" t="s">
        <v>190</v>
      </c>
      <c r="AU1026" s="17" t="s">
        <v>85</v>
      </c>
    </row>
    <row r="1027" spans="2:65" s="1" customFormat="1" ht="24.2" customHeight="1">
      <c r="B1027" s="134"/>
      <c r="C1027" s="153" t="s">
        <v>2242</v>
      </c>
      <c r="D1027" s="153" t="s">
        <v>191</v>
      </c>
      <c r="E1027" s="154" t="s">
        <v>2243</v>
      </c>
      <c r="F1027" s="155" t="s">
        <v>2244</v>
      </c>
      <c r="G1027" s="156" t="s">
        <v>217</v>
      </c>
      <c r="H1027" s="157">
        <v>9.1999999999999993</v>
      </c>
      <c r="I1027" s="158"/>
      <c r="J1027" s="159">
        <f>ROUND(I1027*H1027,2)</f>
        <v>0</v>
      </c>
      <c r="K1027" s="155" t="s">
        <v>1</v>
      </c>
      <c r="L1027" s="32"/>
      <c r="M1027" s="160" t="s">
        <v>1</v>
      </c>
      <c r="N1027" s="161" t="s">
        <v>41</v>
      </c>
      <c r="P1027" s="145">
        <f>O1027*H1027</f>
        <v>0</v>
      </c>
      <c r="Q1027" s="145">
        <v>1.14E-3</v>
      </c>
      <c r="R1027" s="145">
        <f>Q1027*H1027</f>
        <v>1.0487999999999999E-2</v>
      </c>
      <c r="S1027" s="145">
        <v>0</v>
      </c>
      <c r="T1027" s="146">
        <f>S1027*H1027</f>
        <v>0</v>
      </c>
      <c r="AR1027" s="147" t="s">
        <v>188</v>
      </c>
      <c r="AT1027" s="147" t="s">
        <v>191</v>
      </c>
      <c r="AU1027" s="147" t="s">
        <v>85</v>
      </c>
      <c r="AY1027" s="17" t="s">
        <v>181</v>
      </c>
      <c r="BE1027" s="148">
        <f>IF(N1027="základní",J1027,0)</f>
        <v>0</v>
      </c>
      <c r="BF1027" s="148">
        <f>IF(N1027="snížená",J1027,0)</f>
        <v>0</v>
      </c>
      <c r="BG1027" s="148">
        <f>IF(N1027="zákl. přenesená",J1027,0)</f>
        <v>0</v>
      </c>
      <c r="BH1027" s="148">
        <f>IF(N1027="sníž. přenesená",J1027,0)</f>
        <v>0</v>
      </c>
      <c r="BI1027" s="148">
        <f>IF(N1027="nulová",J1027,0)</f>
        <v>0</v>
      </c>
      <c r="BJ1027" s="17" t="s">
        <v>83</v>
      </c>
      <c r="BK1027" s="148">
        <f>ROUND(I1027*H1027,2)</f>
        <v>0</v>
      </c>
      <c r="BL1027" s="17" t="s">
        <v>188</v>
      </c>
      <c r="BM1027" s="147" t="s">
        <v>2245</v>
      </c>
    </row>
    <row r="1028" spans="2:65" s="1" customFormat="1" ht="19.5">
      <c r="B1028" s="32"/>
      <c r="D1028" s="149" t="s">
        <v>190</v>
      </c>
      <c r="F1028" s="150" t="s">
        <v>2244</v>
      </c>
      <c r="I1028" s="151"/>
      <c r="L1028" s="32"/>
      <c r="M1028" s="152"/>
      <c r="T1028" s="56"/>
      <c r="AT1028" s="17" t="s">
        <v>190</v>
      </c>
      <c r="AU1028" s="17" t="s">
        <v>85</v>
      </c>
    </row>
    <row r="1029" spans="2:65" s="12" customFormat="1" ht="11.25">
      <c r="B1029" s="168"/>
      <c r="D1029" s="149" t="s">
        <v>1207</v>
      </c>
      <c r="E1029" s="169" t="s">
        <v>1</v>
      </c>
      <c r="F1029" s="170" t="s">
        <v>2246</v>
      </c>
      <c r="H1029" s="171">
        <v>9.1999999999999993</v>
      </c>
      <c r="I1029" s="172"/>
      <c r="L1029" s="168"/>
      <c r="M1029" s="173"/>
      <c r="T1029" s="174"/>
      <c r="AT1029" s="169" t="s">
        <v>1207</v>
      </c>
      <c r="AU1029" s="169" t="s">
        <v>85</v>
      </c>
      <c r="AV1029" s="12" t="s">
        <v>85</v>
      </c>
      <c r="AW1029" s="12" t="s">
        <v>33</v>
      </c>
      <c r="AX1029" s="12" t="s">
        <v>83</v>
      </c>
      <c r="AY1029" s="169" t="s">
        <v>181</v>
      </c>
    </row>
    <row r="1030" spans="2:65" s="1" customFormat="1" ht="24.2" customHeight="1">
      <c r="B1030" s="134"/>
      <c r="C1030" s="153" t="s">
        <v>2247</v>
      </c>
      <c r="D1030" s="153" t="s">
        <v>191</v>
      </c>
      <c r="E1030" s="154" t="s">
        <v>2248</v>
      </c>
      <c r="F1030" s="155" t="s">
        <v>2249</v>
      </c>
      <c r="G1030" s="156" t="s">
        <v>217</v>
      </c>
      <c r="H1030" s="157">
        <v>9.1999999999999993</v>
      </c>
      <c r="I1030" s="158"/>
      <c r="J1030" s="159">
        <f>ROUND(I1030*H1030,2)</f>
        <v>0</v>
      </c>
      <c r="K1030" s="155" t="s">
        <v>1</v>
      </c>
      <c r="L1030" s="32"/>
      <c r="M1030" s="160" t="s">
        <v>1</v>
      </c>
      <c r="N1030" s="161" t="s">
        <v>41</v>
      </c>
      <c r="P1030" s="145">
        <f>O1030*H1030</f>
        <v>0</v>
      </c>
      <c r="Q1030" s="145">
        <v>-3.0000000000000001E-5</v>
      </c>
      <c r="R1030" s="145">
        <f>Q1030*H1030</f>
        <v>-2.7599999999999999E-4</v>
      </c>
      <c r="S1030" s="145">
        <v>0</v>
      </c>
      <c r="T1030" s="146">
        <f>S1030*H1030</f>
        <v>0</v>
      </c>
      <c r="AR1030" s="147" t="s">
        <v>188</v>
      </c>
      <c r="AT1030" s="147" t="s">
        <v>191</v>
      </c>
      <c r="AU1030" s="147" t="s">
        <v>85</v>
      </c>
      <c r="AY1030" s="17" t="s">
        <v>181</v>
      </c>
      <c r="BE1030" s="148">
        <f>IF(N1030="základní",J1030,0)</f>
        <v>0</v>
      </c>
      <c r="BF1030" s="148">
        <f>IF(N1030="snížená",J1030,0)</f>
        <v>0</v>
      </c>
      <c r="BG1030" s="148">
        <f>IF(N1030="zákl. přenesená",J1030,0)</f>
        <v>0</v>
      </c>
      <c r="BH1030" s="148">
        <f>IF(N1030="sníž. přenesená",J1030,0)</f>
        <v>0</v>
      </c>
      <c r="BI1030" s="148">
        <f>IF(N1030="nulová",J1030,0)</f>
        <v>0</v>
      </c>
      <c r="BJ1030" s="17" t="s">
        <v>83</v>
      </c>
      <c r="BK1030" s="148">
        <f>ROUND(I1030*H1030,2)</f>
        <v>0</v>
      </c>
      <c r="BL1030" s="17" t="s">
        <v>188</v>
      </c>
      <c r="BM1030" s="147" t="s">
        <v>2250</v>
      </c>
    </row>
    <row r="1031" spans="2:65" s="1" customFormat="1" ht="19.5">
      <c r="B1031" s="32"/>
      <c r="D1031" s="149" t="s">
        <v>190</v>
      </c>
      <c r="F1031" s="150" t="s">
        <v>2249</v>
      </c>
      <c r="I1031" s="151"/>
      <c r="L1031" s="32"/>
      <c r="M1031" s="152"/>
      <c r="T1031" s="56"/>
      <c r="AT1031" s="17" t="s">
        <v>190</v>
      </c>
      <c r="AU1031" s="17" t="s">
        <v>85</v>
      </c>
    </row>
    <row r="1032" spans="2:65" s="12" customFormat="1" ht="11.25">
      <c r="B1032" s="168"/>
      <c r="D1032" s="149" t="s">
        <v>1207</v>
      </c>
      <c r="E1032" s="169" t="s">
        <v>1</v>
      </c>
      <c r="F1032" s="170" t="s">
        <v>2246</v>
      </c>
      <c r="H1032" s="171">
        <v>9.1999999999999993</v>
      </c>
      <c r="I1032" s="172"/>
      <c r="L1032" s="168"/>
      <c r="M1032" s="173"/>
      <c r="T1032" s="174"/>
      <c r="AT1032" s="169" t="s">
        <v>1207</v>
      </c>
      <c r="AU1032" s="169" t="s">
        <v>85</v>
      </c>
      <c r="AV1032" s="12" t="s">
        <v>85</v>
      </c>
      <c r="AW1032" s="12" t="s">
        <v>33</v>
      </c>
      <c r="AX1032" s="12" t="s">
        <v>83</v>
      </c>
      <c r="AY1032" s="169" t="s">
        <v>181</v>
      </c>
    </row>
    <row r="1033" spans="2:65" s="1" customFormat="1" ht="24.2" customHeight="1">
      <c r="B1033" s="134"/>
      <c r="C1033" s="153" t="s">
        <v>2251</v>
      </c>
      <c r="D1033" s="153" t="s">
        <v>191</v>
      </c>
      <c r="E1033" s="154" t="s">
        <v>2252</v>
      </c>
      <c r="F1033" s="155" t="s">
        <v>2253</v>
      </c>
      <c r="G1033" s="156" t="s">
        <v>734</v>
      </c>
      <c r="H1033" s="157">
        <v>71.599999999999994</v>
      </c>
      <c r="I1033" s="158"/>
      <c r="J1033" s="159">
        <f>ROUND(I1033*H1033,2)</f>
        <v>0</v>
      </c>
      <c r="K1033" s="155" t="s">
        <v>1</v>
      </c>
      <c r="L1033" s="32"/>
      <c r="M1033" s="160" t="s">
        <v>1</v>
      </c>
      <c r="N1033" s="161" t="s">
        <v>41</v>
      </c>
      <c r="P1033" s="145">
        <f>O1033*H1033</f>
        <v>0</v>
      </c>
      <c r="Q1033" s="145">
        <v>2.2899999999999999E-3</v>
      </c>
      <c r="R1033" s="145">
        <f>Q1033*H1033</f>
        <v>0.16396399999999997</v>
      </c>
      <c r="S1033" s="145">
        <v>0</v>
      </c>
      <c r="T1033" s="146">
        <f>S1033*H1033</f>
        <v>0</v>
      </c>
      <c r="AR1033" s="147" t="s">
        <v>188</v>
      </c>
      <c r="AT1033" s="147" t="s">
        <v>191</v>
      </c>
      <c r="AU1033" s="147" t="s">
        <v>85</v>
      </c>
      <c r="AY1033" s="17" t="s">
        <v>181</v>
      </c>
      <c r="BE1033" s="148">
        <f>IF(N1033="základní",J1033,0)</f>
        <v>0</v>
      </c>
      <c r="BF1033" s="148">
        <f>IF(N1033="snížená",J1033,0)</f>
        <v>0</v>
      </c>
      <c r="BG1033" s="148">
        <f>IF(N1033="zákl. přenesená",J1033,0)</f>
        <v>0</v>
      </c>
      <c r="BH1033" s="148">
        <f>IF(N1033="sníž. přenesená",J1033,0)</f>
        <v>0</v>
      </c>
      <c r="BI1033" s="148">
        <f>IF(N1033="nulová",J1033,0)</f>
        <v>0</v>
      </c>
      <c r="BJ1033" s="17" t="s">
        <v>83</v>
      </c>
      <c r="BK1033" s="148">
        <f>ROUND(I1033*H1033,2)</f>
        <v>0</v>
      </c>
      <c r="BL1033" s="17" t="s">
        <v>188</v>
      </c>
      <c r="BM1033" s="147" t="s">
        <v>2254</v>
      </c>
    </row>
    <row r="1034" spans="2:65" s="1" customFormat="1" ht="19.5">
      <c r="B1034" s="32"/>
      <c r="D1034" s="149" t="s">
        <v>190</v>
      </c>
      <c r="F1034" s="150" t="s">
        <v>2253</v>
      </c>
      <c r="I1034" s="151"/>
      <c r="L1034" s="32"/>
      <c r="M1034" s="152"/>
      <c r="T1034" s="56"/>
      <c r="AT1034" s="17" t="s">
        <v>190</v>
      </c>
      <c r="AU1034" s="17" t="s">
        <v>85</v>
      </c>
    </row>
    <row r="1035" spans="2:65" s="12" customFormat="1" ht="11.25">
      <c r="B1035" s="168"/>
      <c r="D1035" s="149" t="s">
        <v>1207</v>
      </c>
      <c r="E1035" s="169" t="s">
        <v>1</v>
      </c>
      <c r="F1035" s="170" t="s">
        <v>2255</v>
      </c>
      <c r="H1035" s="171">
        <v>46.8</v>
      </c>
      <c r="I1035" s="172"/>
      <c r="L1035" s="168"/>
      <c r="M1035" s="173"/>
      <c r="T1035" s="174"/>
      <c r="AT1035" s="169" t="s">
        <v>1207</v>
      </c>
      <c r="AU1035" s="169" t="s">
        <v>85</v>
      </c>
      <c r="AV1035" s="12" t="s">
        <v>85</v>
      </c>
      <c r="AW1035" s="12" t="s">
        <v>33</v>
      </c>
      <c r="AX1035" s="12" t="s">
        <v>76</v>
      </c>
      <c r="AY1035" s="169" t="s">
        <v>181</v>
      </c>
    </row>
    <row r="1036" spans="2:65" s="12" customFormat="1" ht="11.25">
      <c r="B1036" s="168"/>
      <c r="D1036" s="149" t="s">
        <v>1207</v>
      </c>
      <c r="E1036" s="169" t="s">
        <v>1</v>
      </c>
      <c r="F1036" s="170" t="s">
        <v>2256</v>
      </c>
      <c r="H1036" s="171">
        <v>16</v>
      </c>
      <c r="I1036" s="172"/>
      <c r="L1036" s="168"/>
      <c r="M1036" s="173"/>
      <c r="T1036" s="174"/>
      <c r="AT1036" s="169" t="s">
        <v>1207</v>
      </c>
      <c r="AU1036" s="169" t="s">
        <v>85</v>
      </c>
      <c r="AV1036" s="12" t="s">
        <v>85</v>
      </c>
      <c r="AW1036" s="12" t="s">
        <v>33</v>
      </c>
      <c r="AX1036" s="12" t="s">
        <v>76</v>
      </c>
      <c r="AY1036" s="169" t="s">
        <v>181</v>
      </c>
    </row>
    <row r="1037" spans="2:65" s="12" customFormat="1" ht="11.25">
      <c r="B1037" s="168"/>
      <c r="D1037" s="149" t="s">
        <v>1207</v>
      </c>
      <c r="E1037" s="169" t="s">
        <v>1</v>
      </c>
      <c r="F1037" s="170" t="s">
        <v>2257</v>
      </c>
      <c r="H1037" s="171">
        <v>8.8000000000000007</v>
      </c>
      <c r="I1037" s="172"/>
      <c r="L1037" s="168"/>
      <c r="M1037" s="173"/>
      <c r="T1037" s="174"/>
      <c r="AT1037" s="169" t="s">
        <v>1207</v>
      </c>
      <c r="AU1037" s="169" t="s">
        <v>85</v>
      </c>
      <c r="AV1037" s="12" t="s">
        <v>85</v>
      </c>
      <c r="AW1037" s="12" t="s">
        <v>33</v>
      </c>
      <c r="AX1037" s="12" t="s">
        <v>76</v>
      </c>
      <c r="AY1037" s="169" t="s">
        <v>181</v>
      </c>
    </row>
    <row r="1038" spans="2:65" s="14" customFormat="1" ht="11.25">
      <c r="B1038" s="181"/>
      <c r="D1038" s="149" t="s">
        <v>1207</v>
      </c>
      <c r="E1038" s="182" t="s">
        <v>1</v>
      </c>
      <c r="F1038" s="183" t="s">
        <v>1221</v>
      </c>
      <c r="H1038" s="184">
        <v>71.599999999999994</v>
      </c>
      <c r="I1038" s="185"/>
      <c r="L1038" s="181"/>
      <c r="M1038" s="186"/>
      <c r="T1038" s="187"/>
      <c r="AT1038" s="182" t="s">
        <v>1207</v>
      </c>
      <c r="AU1038" s="182" t="s">
        <v>85</v>
      </c>
      <c r="AV1038" s="14" t="s">
        <v>200</v>
      </c>
      <c r="AW1038" s="14" t="s">
        <v>33</v>
      </c>
      <c r="AX1038" s="14" t="s">
        <v>83</v>
      </c>
      <c r="AY1038" s="182" t="s">
        <v>181</v>
      </c>
    </row>
    <row r="1039" spans="2:65" s="1" customFormat="1" ht="33" customHeight="1">
      <c r="B1039" s="134"/>
      <c r="C1039" s="153" t="s">
        <v>2258</v>
      </c>
      <c r="D1039" s="153" t="s">
        <v>191</v>
      </c>
      <c r="E1039" s="154" t="s">
        <v>2259</v>
      </c>
      <c r="F1039" s="155" t="s">
        <v>2260</v>
      </c>
      <c r="G1039" s="156" t="s">
        <v>185</v>
      </c>
      <c r="H1039" s="157">
        <v>5</v>
      </c>
      <c r="I1039" s="158"/>
      <c r="J1039" s="159">
        <f>ROUND(I1039*H1039,2)</f>
        <v>0</v>
      </c>
      <c r="K1039" s="155" t="s">
        <v>1</v>
      </c>
      <c r="L1039" s="32"/>
      <c r="M1039" s="160" t="s">
        <v>1</v>
      </c>
      <c r="N1039" s="161" t="s">
        <v>41</v>
      </c>
      <c r="P1039" s="145">
        <f>O1039*H1039</f>
        <v>0</v>
      </c>
      <c r="Q1039" s="145">
        <v>7.1000000000000002E-4</v>
      </c>
      <c r="R1039" s="145">
        <f>Q1039*H1039</f>
        <v>3.5500000000000002E-3</v>
      </c>
      <c r="S1039" s="145">
        <v>0</v>
      </c>
      <c r="T1039" s="146">
        <f>S1039*H1039</f>
        <v>0</v>
      </c>
      <c r="AR1039" s="147" t="s">
        <v>188</v>
      </c>
      <c r="AT1039" s="147" t="s">
        <v>191</v>
      </c>
      <c r="AU1039" s="147" t="s">
        <v>85</v>
      </c>
      <c r="AY1039" s="17" t="s">
        <v>181</v>
      </c>
      <c r="BE1039" s="148">
        <f>IF(N1039="základní",J1039,0)</f>
        <v>0</v>
      </c>
      <c r="BF1039" s="148">
        <f>IF(N1039="snížená",J1039,0)</f>
        <v>0</v>
      </c>
      <c r="BG1039" s="148">
        <f>IF(N1039="zákl. přenesená",J1039,0)</f>
        <v>0</v>
      </c>
      <c r="BH1039" s="148">
        <f>IF(N1039="sníž. přenesená",J1039,0)</f>
        <v>0</v>
      </c>
      <c r="BI1039" s="148">
        <f>IF(N1039="nulová",J1039,0)</f>
        <v>0</v>
      </c>
      <c r="BJ1039" s="17" t="s">
        <v>83</v>
      </c>
      <c r="BK1039" s="148">
        <f>ROUND(I1039*H1039,2)</f>
        <v>0</v>
      </c>
      <c r="BL1039" s="17" t="s">
        <v>188</v>
      </c>
      <c r="BM1039" s="147" t="s">
        <v>2261</v>
      </c>
    </row>
    <row r="1040" spans="2:65" s="1" customFormat="1" ht="19.5">
      <c r="B1040" s="32"/>
      <c r="D1040" s="149" t="s">
        <v>190</v>
      </c>
      <c r="F1040" s="150" t="s">
        <v>2260</v>
      </c>
      <c r="I1040" s="151"/>
      <c r="L1040" s="32"/>
      <c r="M1040" s="152"/>
      <c r="T1040" s="56"/>
      <c r="AT1040" s="17" t="s">
        <v>190</v>
      </c>
      <c r="AU1040" s="17" t="s">
        <v>85</v>
      </c>
    </row>
    <row r="1041" spans="2:65" s="12" customFormat="1" ht="11.25">
      <c r="B1041" s="168"/>
      <c r="D1041" s="149" t="s">
        <v>1207</v>
      </c>
      <c r="E1041" s="169" t="s">
        <v>1</v>
      </c>
      <c r="F1041" s="170" t="s">
        <v>2262</v>
      </c>
      <c r="H1041" s="171">
        <v>3</v>
      </c>
      <c r="I1041" s="172"/>
      <c r="L1041" s="168"/>
      <c r="M1041" s="173"/>
      <c r="T1041" s="174"/>
      <c r="AT1041" s="169" t="s">
        <v>1207</v>
      </c>
      <c r="AU1041" s="169" t="s">
        <v>85</v>
      </c>
      <c r="AV1041" s="12" t="s">
        <v>85</v>
      </c>
      <c r="AW1041" s="12" t="s">
        <v>33</v>
      </c>
      <c r="AX1041" s="12" t="s">
        <v>76</v>
      </c>
      <c r="AY1041" s="169" t="s">
        <v>181</v>
      </c>
    </row>
    <row r="1042" spans="2:65" s="12" customFormat="1" ht="11.25">
      <c r="B1042" s="168"/>
      <c r="D1042" s="149" t="s">
        <v>1207</v>
      </c>
      <c r="E1042" s="169" t="s">
        <v>1</v>
      </c>
      <c r="F1042" s="170" t="s">
        <v>2263</v>
      </c>
      <c r="H1042" s="171">
        <v>1</v>
      </c>
      <c r="I1042" s="172"/>
      <c r="L1042" s="168"/>
      <c r="M1042" s="173"/>
      <c r="T1042" s="174"/>
      <c r="AT1042" s="169" t="s">
        <v>1207</v>
      </c>
      <c r="AU1042" s="169" t="s">
        <v>85</v>
      </c>
      <c r="AV1042" s="12" t="s">
        <v>85</v>
      </c>
      <c r="AW1042" s="12" t="s">
        <v>33</v>
      </c>
      <c r="AX1042" s="12" t="s">
        <v>76</v>
      </c>
      <c r="AY1042" s="169" t="s">
        <v>181</v>
      </c>
    </row>
    <row r="1043" spans="2:65" s="12" customFormat="1" ht="11.25">
      <c r="B1043" s="168"/>
      <c r="D1043" s="149" t="s">
        <v>1207</v>
      </c>
      <c r="E1043" s="169" t="s">
        <v>1</v>
      </c>
      <c r="F1043" s="170" t="s">
        <v>2264</v>
      </c>
      <c r="H1043" s="171">
        <v>1</v>
      </c>
      <c r="I1043" s="172"/>
      <c r="L1043" s="168"/>
      <c r="M1043" s="173"/>
      <c r="T1043" s="174"/>
      <c r="AT1043" s="169" t="s">
        <v>1207</v>
      </c>
      <c r="AU1043" s="169" t="s">
        <v>85</v>
      </c>
      <c r="AV1043" s="12" t="s">
        <v>85</v>
      </c>
      <c r="AW1043" s="12" t="s">
        <v>33</v>
      </c>
      <c r="AX1043" s="12" t="s">
        <v>76</v>
      </c>
      <c r="AY1043" s="169" t="s">
        <v>181</v>
      </c>
    </row>
    <row r="1044" spans="2:65" s="14" customFormat="1" ht="11.25">
      <c r="B1044" s="181"/>
      <c r="D1044" s="149" t="s">
        <v>1207</v>
      </c>
      <c r="E1044" s="182" t="s">
        <v>1</v>
      </c>
      <c r="F1044" s="183" t="s">
        <v>1221</v>
      </c>
      <c r="H1044" s="184">
        <v>5</v>
      </c>
      <c r="I1044" s="185"/>
      <c r="L1044" s="181"/>
      <c r="M1044" s="186"/>
      <c r="T1044" s="187"/>
      <c r="AT1044" s="182" t="s">
        <v>1207</v>
      </c>
      <c r="AU1044" s="182" t="s">
        <v>85</v>
      </c>
      <c r="AV1044" s="14" t="s">
        <v>200</v>
      </c>
      <c r="AW1044" s="14" t="s">
        <v>33</v>
      </c>
      <c r="AX1044" s="14" t="s">
        <v>83</v>
      </c>
      <c r="AY1044" s="182" t="s">
        <v>181</v>
      </c>
    </row>
    <row r="1045" spans="2:65" s="1" customFormat="1" ht="33" customHeight="1">
      <c r="B1045" s="134"/>
      <c r="C1045" s="153" t="s">
        <v>2265</v>
      </c>
      <c r="D1045" s="153" t="s">
        <v>191</v>
      </c>
      <c r="E1045" s="154" t="s">
        <v>2266</v>
      </c>
      <c r="F1045" s="155" t="s">
        <v>2267</v>
      </c>
      <c r="G1045" s="156" t="s">
        <v>185</v>
      </c>
      <c r="H1045" s="157">
        <v>2</v>
      </c>
      <c r="I1045" s="158"/>
      <c r="J1045" s="159">
        <f>ROUND(I1045*H1045,2)</f>
        <v>0</v>
      </c>
      <c r="K1045" s="155" t="s">
        <v>1</v>
      </c>
      <c r="L1045" s="32"/>
      <c r="M1045" s="160" t="s">
        <v>1</v>
      </c>
      <c r="N1045" s="161" t="s">
        <v>41</v>
      </c>
      <c r="P1045" s="145">
        <f>O1045*H1045</f>
        <v>0</v>
      </c>
      <c r="Q1045" s="145">
        <v>1E-3</v>
      </c>
      <c r="R1045" s="145">
        <f>Q1045*H1045</f>
        <v>2E-3</v>
      </c>
      <c r="S1045" s="145">
        <v>0</v>
      </c>
      <c r="T1045" s="146">
        <f>S1045*H1045</f>
        <v>0</v>
      </c>
      <c r="AR1045" s="147" t="s">
        <v>188</v>
      </c>
      <c r="AT1045" s="147" t="s">
        <v>191</v>
      </c>
      <c r="AU1045" s="147" t="s">
        <v>85</v>
      </c>
      <c r="AY1045" s="17" t="s">
        <v>181</v>
      </c>
      <c r="BE1045" s="148">
        <f>IF(N1045="základní",J1045,0)</f>
        <v>0</v>
      </c>
      <c r="BF1045" s="148">
        <f>IF(N1045="snížená",J1045,0)</f>
        <v>0</v>
      </c>
      <c r="BG1045" s="148">
        <f>IF(N1045="zákl. přenesená",J1045,0)</f>
        <v>0</v>
      </c>
      <c r="BH1045" s="148">
        <f>IF(N1045="sníž. přenesená",J1045,0)</f>
        <v>0</v>
      </c>
      <c r="BI1045" s="148">
        <f>IF(N1045="nulová",J1045,0)</f>
        <v>0</v>
      </c>
      <c r="BJ1045" s="17" t="s">
        <v>83</v>
      </c>
      <c r="BK1045" s="148">
        <f>ROUND(I1045*H1045,2)</f>
        <v>0</v>
      </c>
      <c r="BL1045" s="17" t="s">
        <v>188</v>
      </c>
      <c r="BM1045" s="147" t="s">
        <v>2268</v>
      </c>
    </row>
    <row r="1046" spans="2:65" s="1" customFormat="1" ht="19.5">
      <c r="B1046" s="32"/>
      <c r="D1046" s="149" t="s">
        <v>190</v>
      </c>
      <c r="F1046" s="150" t="s">
        <v>2267</v>
      </c>
      <c r="I1046" s="151"/>
      <c r="L1046" s="32"/>
      <c r="M1046" s="152"/>
      <c r="T1046" s="56"/>
      <c r="AT1046" s="17" t="s">
        <v>190</v>
      </c>
      <c r="AU1046" s="17" t="s">
        <v>85</v>
      </c>
    </row>
    <row r="1047" spans="2:65" s="12" customFormat="1" ht="11.25">
      <c r="B1047" s="168"/>
      <c r="D1047" s="149" t="s">
        <v>1207</v>
      </c>
      <c r="E1047" s="169" t="s">
        <v>1</v>
      </c>
      <c r="F1047" s="170" t="s">
        <v>2269</v>
      </c>
      <c r="H1047" s="171">
        <v>2</v>
      </c>
      <c r="I1047" s="172"/>
      <c r="L1047" s="168"/>
      <c r="M1047" s="173"/>
      <c r="T1047" s="174"/>
      <c r="AT1047" s="169" t="s">
        <v>1207</v>
      </c>
      <c r="AU1047" s="169" t="s">
        <v>85</v>
      </c>
      <c r="AV1047" s="12" t="s">
        <v>85</v>
      </c>
      <c r="AW1047" s="12" t="s">
        <v>33</v>
      </c>
      <c r="AX1047" s="12" t="s">
        <v>83</v>
      </c>
      <c r="AY1047" s="169" t="s">
        <v>181</v>
      </c>
    </row>
    <row r="1048" spans="2:65" s="1" customFormat="1" ht="21.75" customHeight="1">
      <c r="B1048" s="134"/>
      <c r="C1048" s="153" t="s">
        <v>2270</v>
      </c>
      <c r="D1048" s="153" t="s">
        <v>191</v>
      </c>
      <c r="E1048" s="154" t="s">
        <v>2271</v>
      </c>
      <c r="F1048" s="155" t="s">
        <v>2272</v>
      </c>
      <c r="G1048" s="156" t="s">
        <v>217</v>
      </c>
      <c r="H1048" s="157">
        <v>82</v>
      </c>
      <c r="I1048" s="158"/>
      <c r="J1048" s="159">
        <f>ROUND(I1048*H1048,2)</f>
        <v>0</v>
      </c>
      <c r="K1048" s="155" t="s">
        <v>1</v>
      </c>
      <c r="L1048" s="32"/>
      <c r="M1048" s="160" t="s">
        <v>1</v>
      </c>
      <c r="N1048" s="161" t="s">
        <v>41</v>
      </c>
      <c r="P1048" s="145">
        <f>O1048*H1048</f>
        <v>0</v>
      </c>
      <c r="Q1048" s="145">
        <v>9.1E-4</v>
      </c>
      <c r="R1048" s="145">
        <f>Q1048*H1048</f>
        <v>7.4620000000000006E-2</v>
      </c>
      <c r="S1048" s="145">
        <v>0</v>
      </c>
      <c r="T1048" s="146">
        <f>S1048*H1048</f>
        <v>0</v>
      </c>
      <c r="AR1048" s="147" t="s">
        <v>188</v>
      </c>
      <c r="AT1048" s="147" t="s">
        <v>191</v>
      </c>
      <c r="AU1048" s="147" t="s">
        <v>85</v>
      </c>
      <c r="AY1048" s="17" t="s">
        <v>181</v>
      </c>
      <c r="BE1048" s="148">
        <f>IF(N1048="základní",J1048,0)</f>
        <v>0</v>
      </c>
      <c r="BF1048" s="148">
        <f>IF(N1048="snížená",J1048,0)</f>
        <v>0</v>
      </c>
      <c r="BG1048" s="148">
        <f>IF(N1048="zákl. přenesená",J1048,0)</f>
        <v>0</v>
      </c>
      <c r="BH1048" s="148">
        <f>IF(N1048="sníž. přenesená",J1048,0)</f>
        <v>0</v>
      </c>
      <c r="BI1048" s="148">
        <f>IF(N1048="nulová",J1048,0)</f>
        <v>0</v>
      </c>
      <c r="BJ1048" s="17" t="s">
        <v>83</v>
      </c>
      <c r="BK1048" s="148">
        <f>ROUND(I1048*H1048,2)</f>
        <v>0</v>
      </c>
      <c r="BL1048" s="17" t="s">
        <v>188</v>
      </c>
      <c r="BM1048" s="147" t="s">
        <v>2273</v>
      </c>
    </row>
    <row r="1049" spans="2:65" s="1" customFormat="1" ht="11.25">
      <c r="B1049" s="32"/>
      <c r="D1049" s="149" t="s">
        <v>190</v>
      </c>
      <c r="F1049" s="150" t="s">
        <v>2272</v>
      </c>
      <c r="I1049" s="151"/>
      <c r="L1049" s="32"/>
      <c r="M1049" s="152"/>
      <c r="T1049" s="56"/>
      <c r="AT1049" s="17" t="s">
        <v>190</v>
      </c>
      <c r="AU1049" s="17" t="s">
        <v>85</v>
      </c>
    </row>
    <row r="1050" spans="2:65" s="1" customFormat="1" ht="24.2" customHeight="1">
      <c r="B1050" s="134"/>
      <c r="C1050" s="153" t="s">
        <v>2274</v>
      </c>
      <c r="D1050" s="153" t="s">
        <v>191</v>
      </c>
      <c r="E1050" s="154" t="s">
        <v>2275</v>
      </c>
      <c r="F1050" s="155" t="s">
        <v>2276</v>
      </c>
      <c r="G1050" s="156" t="s">
        <v>185</v>
      </c>
      <c r="H1050" s="157">
        <v>6</v>
      </c>
      <c r="I1050" s="158"/>
      <c r="J1050" s="159">
        <f>ROUND(I1050*H1050,2)</f>
        <v>0</v>
      </c>
      <c r="K1050" s="155" t="s">
        <v>1</v>
      </c>
      <c r="L1050" s="32"/>
      <c r="M1050" s="160" t="s">
        <v>1</v>
      </c>
      <c r="N1050" s="161" t="s">
        <v>41</v>
      </c>
      <c r="P1050" s="145">
        <f>O1050*H1050</f>
        <v>0</v>
      </c>
      <c r="Q1050" s="145">
        <v>3.3E-4</v>
      </c>
      <c r="R1050" s="145">
        <f>Q1050*H1050</f>
        <v>1.98E-3</v>
      </c>
      <c r="S1050" s="145">
        <v>0</v>
      </c>
      <c r="T1050" s="146">
        <f>S1050*H1050</f>
        <v>0</v>
      </c>
      <c r="AR1050" s="147" t="s">
        <v>188</v>
      </c>
      <c r="AT1050" s="147" t="s">
        <v>191</v>
      </c>
      <c r="AU1050" s="147" t="s">
        <v>85</v>
      </c>
      <c r="AY1050" s="17" t="s">
        <v>181</v>
      </c>
      <c r="BE1050" s="148">
        <f>IF(N1050="základní",J1050,0)</f>
        <v>0</v>
      </c>
      <c r="BF1050" s="148">
        <f>IF(N1050="snížená",J1050,0)</f>
        <v>0</v>
      </c>
      <c r="BG1050" s="148">
        <f>IF(N1050="zákl. přenesená",J1050,0)</f>
        <v>0</v>
      </c>
      <c r="BH1050" s="148">
        <f>IF(N1050="sníž. přenesená",J1050,0)</f>
        <v>0</v>
      </c>
      <c r="BI1050" s="148">
        <f>IF(N1050="nulová",J1050,0)</f>
        <v>0</v>
      </c>
      <c r="BJ1050" s="17" t="s">
        <v>83</v>
      </c>
      <c r="BK1050" s="148">
        <f>ROUND(I1050*H1050,2)</f>
        <v>0</v>
      </c>
      <c r="BL1050" s="17" t="s">
        <v>188</v>
      </c>
      <c r="BM1050" s="147" t="s">
        <v>2277</v>
      </c>
    </row>
    <row r="1051" spans="2:65" s="1" customFormat="1" ht="19.5">
      <c r="B1051" s="32"/>
      <c r="D1051" s="149" t="s">
        <v>190</v>
      </c>
      <c r="F1051" s="150" t="s">
        <v>2276</v>
      </c>
      <c r="I1051" s="151"/>
      <c r="L1051" s="32"/>
      <c r="M1051" s="152"/>
      <c r="T1051" s="56"/>
      <c r="AT1051" s="17" t="s">
        <v>190</v>
      </c>
      <c r="AU1051" s="17" t="s">
        <v>85</v>
      </c>
    </row>
    <row r="1052" spans="2:65" s="1" customFormat="1" ht="24.2" customHeight="1">
      <c r="B1052" s="134"/>
      <c r="C1052" s="153" t="s">
        <v>2278</v>
      </c>
      <c r="D1052" s="153" t="s">
        <v>191</v>
      </c>
      <c r="E1052" s="154" t="s">
        <v>2279</v>
      </c>
      <c r="F1052" s="155" t="s">
        <v>2280</v>
      </c>
      <c r="G1052" s="156" t="s">
        <v>185</v>
      </c>
      <c r="H1052" s="157">
        <v>5</v>
      </c>
      <c r="I1052" s="158"/>
      <c r="J1052" s="159">
        <f>ROUND(I1052*H1052,2)</f>
        <v>0</v>
      </c>
      <c r="K1052" s="155" t="s">
        <v>1</v>
      </c>
      <c r="L1052" s="32"/>
      <c r="M1052" s="160" t="s">
        <v>1</v>
      </c>
      <c r="N1052" s="161" t="s">
        <v>41</v>
      </c>
      <c r="P1052" s="145">
        <f>O1052*H1052</f>
        <v>0</v>
      </c>
      <c r="Q1052" s="145">
        <v>1.9000000000000001E-4</v>
      </c>
      <c r="R1052" s="145">
        <f>Q1052*H1052</f>
        <v>9.5000000000000011E-4</v>
      </c>
      <c r="S1052" s="145">
        <v>0</v>
      </c>
      <c r="T1052" s="146">
        <f>S1052*H1052</f>
        <v>0</v>
      </c>
      <c r="AR1052" s="147" t="s">
        <v>188</v>
      </c>
      <c r="AT1052" s="147" t="s">
        <v>191</v>
      </c>
      <c r="AU1052" s="147" t="s">
        <v>85</v>
      </c>
      <c r="AY1052" s="17" t="s">
        <v>181</v>
      </c>
      <c r="BE1052" s="148">
        <f>IF(N1052="základní",J1052,0)</f>
        <v>0</v>
      </c>
      <c r="BF1052" s="148">
        <f>IF(N1052="snížená",J1052,0)</f>
        <v>0</v>
      </c>
      <c r="BG1052" s="148">
        <f>IF(N1052="zákl. přenesená",J1052,0)</f>
        <v>0</v>
      </c>
      <c r="BH1052" s="148">
        <f>IF(N1052="sníž. přenesená",J1052,0)</f>
        <v>0</v>
      </c>
      <c r="BI1052" s="148">
        <f>IF(N1052="nulová",J1052,0)</f>
        <v>0</v>
      </c>
      <c r="BJ1052" s="17" t="s">
        <v>83</v>
      </c>
      <c r="BK1052" s="148">
        <f>ROUND(I1052*H1052,2)</f>
        <v>0</v>
      </c>
      <c r="BL1052" s="17" t="s">
        <v>188</v>
      </c>
      <c r="BM1052" s="147" t="s">
        <v>2281</v>
      </c>
    </row>
    <row r="1053" spans="2:65" s="1" customFormat="1" ht="19.5">
      <c r="B1053" s="32"/>
      <c r="D1053" s="149" t="s">
        <v>190</v>
      </c>
      <c r="F1053" s="150" t="s">
        <v>2280</v>
      </c>
      <c r="I1053" s="151"/>
      <c r="L1053" s="32"/>
      <c r="M1053" s="152"/>
      <c r="T1053" s="56"/>
      <c r="AT1053" s="17" t="s">
        <v>190</v>
      </c>
      <c r="AU1053" s="17" t="s">
        <v>85</v>
      </c>
    </row>
    <row r="1054" spans="2:65" s="1" customFormat="1" ht="24.2" customHeight="1">
      <c r="B1054" s="134"/>
      <c r="C1054" s="153" t="s">
        <v>2282</v>
      </c>
      <c r="D1054" s="153" t="s">
        <v>191</v>
      </c>
      <c r="E1054" s="154" t="s">
        <v>2283</v>
      </c>
      <c r="F1054" s="155" t="s">
        <v>2284</v>
      </c>
      <c r="G1054" s="156" t="s">
        <v>217</v>
      </c>
      <c r="H1054" s="157">
        <v>8</v>
      </c>
      <c r="I1054" s="158"/>
      <c r="J1054" s="159">
        <f>ROUND(I1054*H1054,2)</f>
        <v>0</v>
      </c>
      <c r="K1054" s="155" t="s">
        <v>1</v>
      </c>
      <c r="L1054" s="32"/>
      <c r="M1054" s="160" t="s">
        <v>1</v>
      </c>
      <c r="N1054" s="161" t="s">
        <v>41</v>
      </c>
      <c r="P1054" s="145">
        <f>O1054*H1054</f>
        <v>0</v>
      </c>
      <c r="Q1054" s="145">
        <v>3.5400000000000002E-3</v>
      </c>
      <c r="R1054" s="145">
        <f>Q1054*H1054</f>
        <v>2.8320000000000001E-2</v>
      </c>
      <c r="S1054" s="145">
        <v>0</v>
      </c>
      <c r="T1054" s="146">
        <f>S1054*H1054</f>
        <v>0</v>
      </c>
      <c r="AR1054" s="147" t="s">
        <v>188</v>
      </c>
      <c r="AT1054" s="147" t="s">
        <v>191</v>
      </c>
      <c r="AU1054" s="147" t="s">
        <v>85</v>
      </c>
      <c r="AY1054" s="17" t="s">
        <v>181</v>
      </c>
      <c r="BE1054" s="148">
        <f>IF(N1054="základní",J1054,0)</f>
        <v>0</v>
      </c>
      <c r="BF1054" s="148">
        <f>IF(N1054="snížená",J1054,0)</f>
        <v>0</v>
      </c>
      <c r="BG1054" s="148">
        <f>IF(N1054="zákl. přenesená",J1054,0)</f>
        <v>0</v>
      </c>
      <c r="BH1054" s="148">
        <f>IF(N1054="sníž. přenesená",J1054,0)</f>
        <v>0</v>
      </c>
      <c r="BI1054" s="148">
        <f>IF(N1054="nulová",J1054,0)</f>
        <v>0</v>
      </c>
      <c r="BJ1054" s="17" t="s">
        <v>83</v>
      </c>
      <c r="BK1054" s="148">
        <f>ROUND(I1054*H1054,2)</f>
        <v>0</v>
      </c>
      <c r="BL1054" s="17" t="s">
        <v>188</v>
      </c>
      <c r="BM1054" s="147" t="s">
        <v>2285</v>
      </c>
    </row>
    <row r="1055" spans="2:65" s="1" customFormat="1" ht="19.5">
      <c r="B1055" s="32"/>
      <c r="D1055" s="149" t="s">
        <v>190</v>
      </c>
      <c r="F1055" s="150" t="s">
        <v>2284</v>
      </c>
      <c r="I1055" s="151"/>
      <c r="L1055" s="32"/>
      <c r="M1055" s="152"/>
      <c r="T1055" s="56"/>
      <c r="AT1055" s="17" t="s">
        <v>190</v>
      </c>
      <c r="AU1055" s="17" t="s">
        <v>85</v>
      </c>
    </row>
    <row r="1056" spans="2:65" s="1" customFormat="1" ht="33" customHeight="1">
      <c r="B1056" s="134"/>
      <c r="C1056" s="153" t="s">
        <v>2286</v>
      </c>
      <c r="D1056" s="153" t="s">
        <v>191</v>
      </c>
      <c r="E1056" s="154" t="s">
        <v>2287</v>
      </c>
      <c r="F1056" s="155" t="s">
        <v>2288</v>
      </c>
      <c r="G1056" s="156" t="s">
        <v>185</v>
      </c>
      <c r="H1056" s="157">
        <v>2</v>
      </c>
      <c r="I1056" s="158"/>
      <c r="J1056" s="159">
        <f>ROUND(I1056*H1056,2)</f>
        <v>0</v>
      </c>
      <c r="K1056" s="155" t="s">
        <v>1</v>
      </c>
      <c r="L1056" s="32"/>
      <c r="M1056" s="160" t="s">
        <v>1</v>
      </c>
      <c r="N1056" s="161" t="s">
        <v>41</v>
      </c>
      <c r="P1056" s="145">
        <f>O1056*H1056</f>
        <v>0</v>
      </c>
      <c r="Q1056" s="145">
        <v>5.4000000000000001E-4</v>
      </c>
      <c r="R1056" s="145">
        <f>Q1056*H1056</f>
        <v>1.08E-3</v>
      </c>
      <c r="S1056" s="145">
        <v>0</v>
      </c>
      <c r="T1056" s="146">
        <f>S1056*H1056</f>
        <v>0</v>
      </c>
      <c r="AR1056" s="147" t="s">
        <v>188</v>
      </c>
      <c r="AT1056" s="147" t="s">
        <v>191</v>
      </c>
      <c r="AU1056" s="147" t="s">
        <v>85</v>
      </c>
      <c r="AY1056" s="17" t="s">
        <v>181</v>
      </c>
      <c r="BE1056" s="148">
        <f>IF(N1056="základní",J1056,0)</f>
        <v>0</v>
      </c>
      <c r="BF1056" s="148">
        <f>IF(N1056="snížená",J1056,0)</f>
        <v>0</v>
      </c>
      <c r="BG1056" s="148">
        <f>IF(N1056="zákl. přenesená",J1056,0)</f>
        <v>0</v>
      </c>
      <c r="BH1056" s="148">
        <f>IF(N1056="sníž. přenesená",J1056,0)</f>
        <v>0</v>
      </c>
      <c r="BI1056" s="148">
        <f>IF(N1056="nulová",J1056,0)</f>
        <v>0</v>
      </c>
      <c r="BJ1056" s="17" t="s">
        <v>83</v>
      </c>
      <c r="BK1056" s="148">
        <f>ROUND(I1056*H1056,2)</f>
        <v>0</v>
      </c>
      <c r="BL1056" s="17" t="s">
        <v>188</v>
      </c>
      <c r="BM1056" s="147" t="s">
        <v>2289</v>
      </c>
    </row>
    <row r="1057" spans="2:65" s="1" customFormat="1" ht="19.5">
      <c r="B1057" s="32"/>
      <c r="D1057" s="149" t="s">
        <v>190</v>
      </c>
      <c r="F1057" s="150" t="s">
        <v>2288</v>
      </c>
      <c r="I1057" s="151"/>
      <c r="L1057" s="32"/>
      <c r="M1057" s="152"/>
      <c r="T1057" s="56"/>
      <c r="AT1057" s="17" t="s">
        <v>190</v>
      </c>
      <c r="AU1057" s="17" t="s">
        <v>85</v>
      </c>
    </row>
    <row r="1058" spans="2:65" s="1" customFormat="1" ht="24.2" customHeight="1">
      <c r="B1058" s="134"/>
      <c r="C1058" s="153" t="s">
        <v>2290</v>
      </c>
      <c r="D1058" s="153" t="s">
        <v>191</v>
      </c>
      <c r="E1058" s="154" t="s">
        <v>2291</v>
      </c>
      <c r="F1058" s="155" t="s">
        <v>2292</v>
      </c>
      <c r="G1058" s="156" t="s">
        <v>217</v>
      </c>
      <c r="H1058" s="157">
        <v>41</v>
      </c>
      <c r="I1058" s="158"/>
      <c r="J1058" s="159">
        <f>ROUND(I1058*H1058,2)</f>
        <v>0</v>
      </c>
      <c r="K1058" s="155" t="s">
        <v>1</v>
      </c>
      <c r="L1058" s="32"/>
      <c r="M1058" s="160" t="s">
        <v>1</v>
      </c>
      <c r="N1058" s="161" t="s">
        <v>41</v>
      </c>
      <c r="P1058" s="145">
        <f>O1058*H1058</f>
        <v>0</v>
      </c>
      <c r="Q1058" s="145">
        <v>1.3799999999999999E-3</v>
      </c>
      <c r="R1058" s="145">
        <f>Q1058*H1058</f>
        <v>5.6579999999999998E-2</v>
      </c>
      <c r="S1058" s="145">
        <v>0</v>
      </c>
      <c r="T1058" s="146">
        <f>S1058*H1058</f>
        <v>0</v>
      </c>
      <c r="AR1058" s="147" t="s">
        <v>188</v>
      </c>
      <c r="AT1058" s="147" t="s">
        <v>191</v>
      </c>
      <c r="AU1058" s="147" t="s">
        <v>85</v>
      </c>
      <c r="AY1058" s="17" t="s">
        <v>181</v>
      </c>
      <c r="BE1058" s="148">
        <f>IF(N1058="základní",J1058,0)</f>
        <v>0</v>
      </c>
      <c r="BF1058" s="148">
        <f>IF(N1058="snížená",J1058,0)</f>
        <v>0</v>
      </c>
      <c r="BG1058" s="148">
        <f>IF(N1058="zákl. přenesená",J1058,0)</f>
        <v>0</v>
      </c>
      <c r="BH1058" s="148">
        <f>IF(N1058="sníž. přenesená",J1058,0)</f>
        <v>0</v>
      </c>
      <c r="BI1058" s="148">
        <f>IF(N1058="nulová",J1058,0)</f>
        <v>0</v>
      </c>
      <c r="BJ1058" s="17" t="s">
        <v>83</v>
      </c>
      <c r="BK1058" s="148">
        <f>ROUND(I1058*H1058,2)</f>
        <v>0</v>
      </c>
      <c r="BL1058" s="17" t="s">
        <v>188</v>
      </c>
      <c r="BM1058" s="147" t="s">
        <v>2293</v>
      </c>
    </row>
    <row r="1059" spans="2:65" s="1" customFormat="1" ht="19.5">
      <c r="B1059" s="32"/>
      <c r="D1059" s="149" t="s">
        <v>190</v>
      </c>
      <c r="F1059" s="150" t="s">
        <v>2292</v>
      </c>
      <c r="I1059" s="151"/>
      <c r="L1059" s="32"/>
      <c r="M1059" s="152"/>
      <c r="T1059" s="56"/>
      <c r="AT1059" s="17" t="s">
        <v>190</v>
      </c>
      <c r="AU1059" s="17" t="s">
        <v>85</v>
      </c>
    </row>
    <row r="1060" spans="2:65" s="1" customFormat="1" ht="33" customHeight="1">
      <c r="B1060" s="134"/>
      <c r="C1060" s="153" t="s">
        <v>2294</v>
      </c>
      <c r="D1060" s="153" t="s">
        <v>191</v>
      </c>
      <c r="E1060" s="154" t="s">
        <v>2295</v>
      </c>
      <c r="F1060" s="155" t="s">
        <v>2296</v>
      </c>
      <c r="G1060" s="156" t="s">
        <v>868</v>
      </c>
      <c r="H1060" s="157">
        <v>0.52500000000000002</v>
      </c>
      <c r="I1060" s="158"/>
      <c r="J1060" s="159">
        <f>ROUND(I1060*H1060,2)</f>
        <v>0</v>
      </c>
      <c r="K1060" s="155" t="s">
        <v>1</v>
      </c>
      <c r="L1060" s="32"/>
      <c r="M1060" s="160" t="s">
        <v>1</v>
      </c>
      <c r="N1060" s="161" t="s">
        <v>41</v>
      </c>
      <c r="P1060" s="145">
        <f>O1060*H1060</f>
        <v>0</v>
      </c>
      <c r="Q1060" s="145">
        <v>0</v>
      </c>
      <c r="R1060" s="145">
        <f>Q1060*H1060</f>
        <v>0</v>
      </c>
      <c r="S1060" s="145">
        <v>0</v>
      </c>
      <c r="T1060" s="146">
        <f>S1060*H1060</f>
        <v>0</v>
      </c>
      <c r="AR1060" s="147" t="s">
        <v>188</v>
      </c>
      <c r="AT1060" s="147" t="s">
        <v>191</v>
      </c>
      <c r="AU1060" s="147" t="s">
        <v>85</v>
      </c>
      <c r="AY1060" s="17" t="s">
        <v>181</v>
      </c>
      <c r="BE1060" s="148">
        <f>IF(N1060="základní",J1060,0)</f>
        <v>0</v>
      </c>
      <c r="BF1060" s="148">
        <f>IF(N1060="snížená",J1060,0)</f>
        <v>0</v>
      </c>
      <c r="BG1060" s="148">
        <f>IF(N1060="zákl. přenesená",J1060,0)</f>
        <v>0</v>
      </c>
      <c r="BH1060" s="148">
        <f>IF(N1060="sníž. přenesená",J1060,0)</f>
        <v>0</v>
      </c>
      <c r="BI1060" s="148">
        <f>IF(N1060="nulová",J1060,0)</f>
        <v>0</v>
      </c>
      <c r="BJ1060" s="17" t="s">
        <v>83</v>
      </c>
      <c r="BK1060" s="148">
        <f>ROUND(I1060*H1060,2)</f>
        <v>0</v>
      </c>
      <c r="BL1060" s="17" t="s">
        <v>188</v>
      </c>
      <c r="BM1060" s="147" t="s">
        <v>2297</v>
      </c>
    </row>
    <row r="1061" spans="2:65" s="1" customFormat="1" ht="19.5">
      <c r="B1061" s="32"/>
      <c r="D1061" s="149" t="s">
        <v>190</v>
      </c>
      <c r="F1061" s="150" t="s">
        <v>2296</v>
      </c>
      <c r="I1061" s="151"/>
      <c r="L1061" s="32"/>
      <c r="M1061" s="152"/>
      <c r="T1061" s="56"/>
      <c r="AT1061" s="17" t="s">
        <v>190</v>
      </c>
      <c r="AU1061" s="17" t="s">
        <v>85</v>
      </c>
    </row>
    <row r="1062" spans="2:65" s="11" customFormat="1" ht="22.9" customHeight="1">
      <c r="B1062" s="124"/>
      <c r="D1062" s="125" t="s">
        <v>75</v>
      </c>
      <c r="E1062" s="162" t="s">
        <v>2298</v>
      </c>
      <c r="F1062" s="162" t="s">
        <v>2299</v>
      </c>
      <c r="I1062" s="127"/>
      <c r="J1062" s="163">
        <f>BK1062</f>
        <v>0</v>
      </c>
      <c r="L1062" s="124"/>
      <c r="M1062" s="129"/>
      <c r="P1062" s="130">
        <f>SUM(P1063:P1144)</f>
        <v>0</v>
      </c>
      <c r="R1062" s="130">
        <f>SUM(R1063:R1144)</f>
        <v>21.109089840000003</v>
      </c>
      <c r="T1062" s="131">
        <f>SUM(T1063:T1144)</f>
        <v>3.9E-2</v>
      </c>
      <c r="AR1062" s="125" t="s">
        <v>85</v>
      </c>
      <c r="AT1062" s="132" t="s">
        <v>75</v>
      </c>
      <c r="AU1062" s="132" t="s">
        <v>83</v>
      </c>
      <c r="AY1062" s="125" t="s">
        <v>181</v>
      </c>
      <c r="BK1062" s="133">
        <f>SUM(BK1063:BK1144)</f>
        <v>0</v>
      </c>
    </row>
    <row r="1063" spans="2:65" s="1" customFormat="1" ht="24.2" customHeight="1">
      <c r="B1063" s="134"/>
      <c r="C1063" s="153" t="s">
        <v>2300</v>
      </c>
      <c r="D1063" s="153" t="s">
        <v>191</v>
      </c>
      <c r="E1063" s="154" t="s">
        <v>2301</v>
      </c>
      <c r="F1063" s="155" t="s">
        <v>2302</v>
      </c>
      <c r="G1063" s="156" t="s">
        <v>734</v>
      </c>
      <c r="H1063" s="157">
        <v>300</v>
      </c>
      <c r="I1063" s="158"/>
      <c r="J1063" s="159">
        <f>ROUND(I1063*H1063,2)</f>
        <v>0</v>
      </c>
      <c r="K1063" s="155" t="s">
        <v>1</v>
      </c>
      <c r="L1063" s="32"/>
      <c r="M1063" s="160" t="s">
        <v>1</v>
      </c>
      <c r="N1063" s="161" t="s">
        <v>41</v>
      </c>
      <c r="P1063" s="145">
        <f>O1063*H1063</f>
        <v>0</v>
      </c>
      <c r="Q1063" s="145">
        <v>0</v>
      </c>
      <c r="R1063" s="145">
        <f>Q1063*H1063</f>
        <v>0</v>
      </c>
      <c r="S1063" s="145">
        <v>0</v>
      </c>
      <c r="T1063" s="146">
        <f>S1063*H1063</f>
        <v>0</v>
      </c>
      <c r="AR1063" s="147" t="s">
        <v>188</v>
      </c>
      <c r="AT1063" s="147" t="s">
        <v>191</v>
      </c>
      <c r="AU1063" s="147" t="s">
        <v>85</v>
      </c>
      <c r="AY1063" s="17" t="s">
        <v>181</v>
      </c>
      <c r="BE1063" s="148">
        <f>IF(N1063="základní",J1063,0)</f>
        <v>0</v>
      </c>
      <c r="BF1063" s="148">
        <f>IF(N1063="snížená",J1063,0)</f>
        <v>0</v>
      </c>
      <c r="BG1063" s="148">
        <f>IF(N1063="zákl. přenesená",J1063,0)</f>
        <v>0</v>
      </c>
      <c r="BH1063" s="148">
        <f>IF(N1063="sníž. přenesená",J1063,0)</f>
        <v>0</v>
      </c>
      <c r="BI1063" s="148">
        <f>IF(N1063="nulová",J1063,0)</f>
        <v>0</v>
      </c>
      <c r="BJ1063" s="17" t="s">
        <v>83</v>
      </c>
      <c r="BK1063" s="148">
        <f>ROUND(I1063*H1063,2)</f>
        <v>0</v>
      </c>
      <c r="BL1063" s="17" t="s">
        <v>188</v>
      </c>
      <c r="BM1063" s="147" t="s">
        <v>2303</v>
      </c>
    </row>
    <row r="1064" spans="2:65" s="1" customFormat="1" ht="19.5">
      <c r="B1064" s="32"/>
      <c r="D1064" s="149" t="s">
        <v>190</v>
      </c>
      <c r="F1064" s="150" t="s">
        <v>2302</v>
      </c>
      <c r="I1064" s="151"/>
      <c r="L1064" s="32"/>
      <c r="M1064" s="152"/>
      <c r="T1064" s="56"/>
      <c r="AT1064" s="17" t="s">
        <v>190</v>
      </c>
      <c r="AU1064" s="17" t="s">
        <v>85</v>
      </c>
    </row>
    <row r="1065" spans="2:65" s="1" customFormat="1" ht="16.5" customHeight="1">
      <c r="B1065" s="134"/>
      <c r="C1065" s="135" t="s">
        <v>2304</v>
      </c>
      <c r="D1065" s="135" t="s">
        <v>182</v>
      </c>
      <c r="E1065" s="136" t="s">
        <v>2305</v>
      </c>
      <c r="F1065" s="137" t="s">
        <v>2306</v>
      </c>
      <c r="G1065" s="138" t="s">
        <v>185</v>
      </c>
      <c r="H1065" s="139">
        <v>11742</v>
      </c>
      <c r="I1065" s="140"/>
      <c r="J1065" s="141">
        <f>ROUND(I1065*H1065,2)</f>
        <v>0</v>
      </c>
      <c r="K1065" s="137" t="s">
        <v>1</v>
      </c>
      <c r="L1065" s="142"/>
      <c r="M1065" s="143" t="s">
        <v>1</v>
      </c>
      <c r="N1065" s="144" t="s">
        <v>41</v>
      </c>
      <c r="P1065" s="145">
        <f>O1065*H1065</f>
        <v>0</v>
      </c>
      <c r="Q1065" s="145">
        <v>1.6999999999999999E-3</v>
      </c>
      <c r="R1065" s="145">
        <f>Q1065*H1065</f>
        <v>19.961399999999998</v>
      </c>
      <c r="S1065" s="145">
        <v>0</v>
      </c>
      <c r="T1065" s="146">
        <f>S1065*H1065</f>
        <v>0</v>
      </c>
      <c r="AR1065" s="147" t="s">
        <v>187</v>
      </c>
      <c r="AT1065" s="147" t="s">
        <v>182</v>
      </c>
      <c r="AU1065" s="147" t="s">
        <v>85</v>
      </c>
      <c r="AY1065" s="17" t="s">
        <v>181</v>
      </c>
      <c r="BE1065" s="148">
        <f>IF(N1065="základní",J1065,0)</f>
        <v>0</v>
      </c>
      <c r="BF1065" s="148">
        <f>IF(N1065="snížená",J1065,0)</f>
        <v>0</v>
      </c>
      <c r="BG1065" s="148">
        <f>IF(N1065="zákl. přenesená",J1065,0)</f>
        <v>0</v>
      </c>
      <c r="BH1065" s="148">
        <f>IF(N1065="sníž. přenesená",J1065,0)</f>
        <v>0</v>
      </c>
      <c r="BI1065" s="148">
        <f>IF(N1065="nulová",J1065,0)</f>
        <v>0</v>
      </c>
      <c r="BJ1065" s="17" t="s">
        <v>83</v>
      </c>
      <c r="BK1065" s="148">
        <f>ROUND(I1065*H1065,2)</f>
        <v>0</v>
      </c>
      <c r="BL1065" s="17" t="s">
        <v>188</v>
      </c>
      <c r="BM1065" s="147" t="s">
        <v>2307</v>
      </c>
    </row>
    <row r="1066" spans="2:65" s="1" customFormat="1" ht="11.25">
      <c r="B1066" s="32"/>
      <c r="D1066" s="149" t="s">
        <v>190</v>
      </c>
      <c r="F1066" s="150" t="s">
        <v>2306</v>
      </c>
      <c r="I1066" s="151"/>
      <c r="L1066" s="32"/>
      <c r="M1066" s="152"/>
      <c r="T1066" s="56"/>
      <c r="AT1066" s="17" t="s">
        <v>190</v>
      </c>
      <c r="AU1066" s="17" t="s">
        <v>85</v>
      </c>
    </row>
    <row r="1067" spans="2:65" s="12" customFormat="1" ht="11.25">
      <c r="B1067" s="168"/>
      <c r="D1067" s="149" t="s">
        <v>1207</v>
      </c>
      <c r="E1067" s="169" t="s">
        <v>1</v>
      </c>
      <c r="F1067" s="170" t="s">
        <v>2308</v>
      </c>
      <c r="H1067" s="171">
        <v>11742</v>
      </c>
      <c r="I1067" s="172"/>
      <c r="L1067" s="168"/>
      <c r="M1067" s="173"/>
      <c r="T1067" s="174"/>
      <c r="AT1067" s="169" t="s">
        <v>1207</v>
      </c>
      <c r="AU1067" s="169" t="s">
        <v>85</v>
      </c>
      <c r="AV1067" s="12" t="s">
        <v>85</v>
      </c>
      <c r="AW1067" s="12" t="s">
        <v>33</v>
      </c>
      <c r="AX1067" s="12" t="s">
        <v>83</v>
      </c>
      <c r="AY1067" s="169" t="s">
        <v>181</v>
      </c>
    </row>
    <row r="1068" spans="2:65" s="1" customFormat="1" ht="24.2" customHeight="1">
      <c r="B1068" s="134"/>
      <c r="C1068" s="153" t="s">
        <v>2309</v>
      </c>
      <c r="D1068" s="153" t="s">
        <v>191</v>
      </c>
      <c r="E1068" s="154" t="s">
        <v>2310</v>
      </c>
      <c r="F1068" s="155" t="s">
        <v>2311</v>
      </c>
      <c r="G1068" s="156" t="s">
        <v>217</v>
      </c>
      <c r="H1068" s="157">
        <v>72</v>
      </c>
      <c r="I1068" s="158"/>
      <c r="J1068" s="159">
        <f>ROUND(I1068*H1068,2)</f>
        <v>0</v>
      </c>
      <c r="K1068" s="155" t="s">
        <v>1</v>
      </c>
      <c r="L1068" s="32"/>
      <c r="M1068" s="160" t="s">
        <v>1</v>
      </c>
      <c r="N1068" s="161" t="s">
        <v>41</v>
      </c>
      <c r="P1068" s="145">
        <f>O1068*H1068</f>
        <v>0</v>
      </c>
      <c r="Q1068" s="145">
        <v>1.25E-3</v>
      </c>
      <c r="R1068" s="145">
        <f>Q1068*H1068</f>
        <v>0.09</v>
      </c>
      <c r="S1068" s="145">
        <v>0</v>
      </c>
      <c r="T1068" s="146">
        <f>S1068*H1068</f>
        <v>0</v>
      </c>
      <c r="AR1068" s="147" t="s">
        <v>188</v>
      </c>
      <c r="AT1068" s="147" t="s">
        <v>191</v>
      </c>
      <c r="AU1068" s="147" t="s">
        <v>85</v>
      </c>
      <c r="AY1068" s="17" t="s">
        <v>181</v>
      </c>
      <c r="BE1068" s="148">
        <f>IF(N1068="základní",J1068,0)</f>
        <v>0</v>
      </c>
      <c r="BF1068" s="148">
        <f>IF(N1068="snížená",J1068,0)</f>
        <v>0</v>
      </c>
      <c r="BG1068" s="148">
        <f>IF(N1068="zákl. přenesená",J1068,0)</f>
        <v>0</v>
      </c>
      <c r="BH1068" s="148">
        <f>IF(N1068="sníž. přenesená",J1068,0)</f>
        <v>0</v>
      </c>
      <c r="BI1068" s="148">
        <f>IF(N1068="nulová",J1068,0)</f>
        <v>0</v>
      </c>
      <c r="BJ1068" s="17" t="s">
        <v>83</v>
      </c>
      <c r="BK1068" s="148">
        <f>ROUND(I1068*H1068,2)</f>
        <v>0</v>
      </c>
      <c r="BL1068" s="17" t="s">
        <v>188</v>
      </c>
      <c r="BM1068" s="147" t="s">
        <v>2312</v>
      </c>
    </row>
    <row r="1069" spans="2:65" s="1" customFormat="1" ht="19.5">
      <c r="B1069" s="32"/>
      <c r="D1069" s="149" t="s">
        <v>190</v>
      </c>
      <c r="F1069" s="150" t="s">
        <v>2311</v>
      </c>
      <c r="I1069" s="151"/>
      <c r="L1069" s="32"/>
      <c r="M1069" s="152"/>
      <c r="T1069" s="56"/>
      <c r="AT1069" s="17" t="s">
        <v>190</v>
      </c>
      <c r="AU1069" s="17" t="s">
        <v>85</v>
      </c>
    </row>
    <row r="1070" spans="2:65" s="12" customFormat="1" ht="11.25">
      <c r="B1070" s="168"/>
      <c r="D1070" s="149" t="s">
        <v>1207</v>
      </c>
      <c r="E1070" s="169" t="s">
        <v>1</v>
      </c>
      <c r="F1070" s="170" t="s">
        <v>2313</v>
      </c>
      <c r="H1070" s="171">
        <v>72</v>
      </c>
      <c r="I1070" s="172"/>
      <c r="L1070" s="168"/>
      <c r="M1070" s="173"/>
      <c r="T1070" s="174"/>
      <c r="AT1070" s="169" t="s">
        <v>1207</v>
      </c>
      <c r="AU1070" s="169" t="s">
        <v>85</v>
      </c>
      <c r="AV1070" s="12" t="s">
        <v>85</v>
      </c>
      <c r="AW1070" s="12" t="s">
        <v>33</v>
      </c>
      <c r="AX1070" s="12" t="s">
        <v>83</v>
      </c>
      <c r="AY1070" s="169" t="s">
        <v>181</v>
      </c>
    </row>
    <row r="1071" spans="2:65" s="1" customFormat="1" ht="16.5" customHeight="1">
      <c r="B1071" s="134"/>
      <c r="C1071" s="135" t="s">
        <v>2314</v>
      </c>
      <c r="D1071" s="135" t="s">
        <v>182</v>
      </c>
      <c r="E1071" s="136" t="s">
        <v>2315</v>
      </c>
      <c r="F1071" s="137" t="s">
        <v>2316</v>
      </c>
      <c r="G1071" s="138" t="s">
        <v>185</v>
      </c>
      <c r="H1071" s="139">
        <v>222.48</v>
      </c>
      <c r="I1071" s="140"/>
      <c r="J1071" s="141">
        <f>ROUND(I1071*H1071,2)</f>
        <v>0</v>
      </c>
      <c r="K1071" s="137" t="s">
        <v>1</v>
      </c>
      <c r="L1071" s="142"/>
      <c r="M1071" s="143" t="s">
        <v>1</v>
      </c>
      <c r="N1071" s="144" t="s">
        <v>41</v>
      </c>
      <c r="P1071" s="145">
        <f>O1071*H1071</f>
        <v>0</v>
      </c>
      <c r="Q1071" s="145">
        <v>3.2000000000000002E-3</v>
      </c>
      <c r="R1071" s="145">
        <f>Q1071*H1071</f>
        <v>0.71193600000000001</v>
      </c>
      <c r="S1071" s="145">
        <v>0</v>
      </c>
      <c r="T1071" s="146">
        <f>S1071*H1071</f>
        <v>0</v>
      </c>
      <c r="AR1071" s="147" t="s">
        <v>187</v>
      </c>
      <c r="AT1071" s="147" t="s">
        <v>182</v>
      </c>
      <c r="AU1071" s="147" t="s">
        <v>85</v>
      </c>
      <c r="AY1071" s="17" t="s">
        <v>181</v>
      </c>
      <c r="BE1071" s="148">
        <f>IF(N1071="základní",J1071,0)</f>
        <v>0</v>
      </c>
      <c r="BF1071" s="148">
        <f>IF(N1071="snížená",J1071,0)</f>
        <v>0</v>
      </c>
      <c r="BG1071" s="148">
        <f>IF(N1071="zákl. přenesená",J1071,0)</f>
        <v>0</v>
      </c>
      <c r="BH1071" s="148">
        <f>IF(N1071="sníž. přenesená",J1071,0)</f>
        <v>0</v>
      </c>
      <c r="BI1071" s="148">
        <f>IF(N1071="nulová",J1071,0)</f>
        <v>0</v>
      </c>
      <c r="BJ1071" s="17" t="s">
        <v>83</v>
      </c>
      <c r="BK1071" s="148">
        <f>ROUND(I1071*H1071,2)</f>
        <v>0</v>
      </c>
      <c r="BL1071" s="17" t="s">
        <v>188</v>
      </c>
      <c r="BM1071" s="147" t="s">
        <v>2317</v>
      </c>
    </row>
    <row r="1072" spans="2:65" s="1" customFormat="1" ht="11.25">
      <c r="B1072" s="32"/>
      <c r="D1072" s="149" t="s">
        <v>190</v>
      </c>
      <c r="F1072" s="150" t="s">
        <v>2316</v>
      </c>
      <c r="I1072" s="151"/>
      <c r="L1072" s="32"/>
      <c r="M1072" s="152"/>
      <c r="T1072" s="56"/>
      <c r="AT1072" s="17" t="s">
        <v>190</v>
      </c>
      <c r="AU1072" s="17" t="s">
        <v>85</v>
      </c>
    </row>
    <row r="1073" spans="2:65" s="12" customFormat="1" ht="11.25">
      <c r="B1073" s="168"/>
      <c r="D1073" s="149" t="s">
        <v>1207</v>
      </c>
      <c r="E1073" s="169" t="s">
        <v>1</v>
      </c>
      <c r="F1073" s="170" t="s">
        <v>2318</v>
      </c>
      <c r="H1073" s="171">
        <v>222.48</v>
      </c>
      <c r="I1073" s="172"/>
      <c r="L1073" s="168"/>
      <c r="M1073" s="173"/>
      <c r="T1073" s="174"/>
      <c r="AT1073" s="169" t="s">
        <v>1207</v>
      </c>
      <c r="AU1073" s="169" t="s">
        <v>85</v>
      </c>
      <c r="AV1073" s="12" t="s">
        <v>85</v>
      </c>
      <c r="AW1073" s="12" t="s">
        <v>33</v>
      </c>
      <c r="AX1073" s="12" t="s">
        <v>83</v>
      </c>
      <c r="AY1073" s="169" t="s">
        <v>181</v>
      </c>
    </row>
    <row r="1074" spans="2:65" s="1" customFormat="1" ht="24.2" customHeight="1">
      <c r="B1074" s="134"/>
      <c r="C1074" s="153" t="s">
        <v>2319</v>
      </c>
      <c r="D1074" s="153" t="s">
        <v>191</v>
      </c>
      <c r="E1074" s="154" t="s">
        <v>2320</v>
      </c>
      <c r="F1074" s="155" t="s">
        <v>2321</v>
      </c>
      <c r="G1074" s="156" t="s">
        <v>217</v>
      </c>
      <c r="H1074" s="157">
        <v>19</v>
      </c>
      <c r="I1074" s="158"/>
      <c r="J1074" s="159">
        <f>ROUND(I1074*H1074,2)</f>
        <v>0</v>
      </c>
      <c r="K1074" s="155" t="s">
        <v>1</v>
      </c>
      <c r="L1074" s="32"/>
      <c r="M1074" s="160" t="s">
        <v>1</v>
      </c>
      <c r="N1074" s="161" t="s">
        <v>41</v>
      </c>
      <c r="P1074" s="145">
        <f>O1074*H1074</f>
        <v>0</v>
      </c>
      <c r="Q1074" s="145">
        <v>1.0000000000000001E-5</v>
      </c>
      <c r="R1074" s="145">
        <f>Q1074*H1074</f>
        <v>1.9000000000000001E-4</v>
      </c>
      <c r="S1074" s="145">
        <v>0</v>
      </c>
      <c r="T1074" s="146">
        <f>S1074*H1074</f>
        <v>0</v>
      </c>
      <c r="AR1074" s="147" t="s">
        <v>188</v>
      </c>
      <c r="AT1074" s="147" t="s">
        <v>191</v>
      </c>
      <c r="AU1074" s="147" t="s">
        <v>85</v>
      </c>
      <c r="AY1074" s="17" t="s">
        <v>181</v>
      </c>
      <c r="BE1074" s="148">
        <f>IF(N1074="základní",J1074,0)</f>
        <v>0</v>
      </c>
      <c r="BF1074" s="148">
        <f>IF(N1074="snížená",J1074,0)</f>
        <v>0</v>
      </c>
      <c r="BG1074" s="148">
        <f>IF(N1074="zákl. přenesená",J1074,0)</f>
        <v>0</v>
      </c>
      <c r="BH1074" s="148">
        <f>IF(N1074="sníž. přenesená",J1074,0)</f>
        <v>0</v>
      </c>
      <c r="BI1074" s="148">
        <f>IF(N1074="nulová",J1074,0)</f>
        <v>0</v>
      </c>
      <c r="BJ1074" s="17" t="s">
        <v>83</v>
      </c>
      <c r="BK1074" s="148">
        <f>ROUND(I1074*H1074,2)</f>
        <v>0</v>
      </c>
      <c r="BL1074" s="17" t="s">
        <v>188</v>
      </c>
      <c r="BM1074" s="147" t="s">
        <v>2322</v>
      </c>
    </row>
    <row r="1075" spans="2:65" s="1" customFormat="1" ht="19.5">
      <c r="B1075" s="32"/>
      <c r="D1075" s="149" t="s">
        <v>190</v>
      </c>
      <c r="F1075" s="150" t="s">
        <v>2321</v>
      </c>
      <c r="I1075" s="151"/>
      <c r="L1075" s="32"/>
      <c r="M1075" s="152"/>
      <c r="T1075" s="56"/>
      <c r="AT1075" s="17" t="s">
        <v>190</v>
      </c>
      <c r="AU1075" s="17" t="s">
        <v>85</v>
      </c>
    </row>
    <row r="1076" spans="2:65" s="12" customFormat="1" ht="11.25">
      <c r="B1076" s="168"/>
      <c r="D1076" s="149" t="s">
        <v>1207</v>
      </c>
      <c r="E1076" s="169" t="s">
        <v>1</v>
      </c>
      <c r="F1076" s="170" t="s">
        <v>271</v>
      </c>
      <c r="H1076" s="171">
        <v>19</v>
      </c>
      <c r="I1076" s="172"/>
      <c r="L1076" s="168"/>
      <c r="M1076" s="173"/>
      <c r="T1076" s="174"/>
      <c r="AT1076" s="169" t="s">
        <v>1207</v>
      </c>
      <c r="AU1076" s="169" t="s">
        <v>85</v>
      </c>
      <c r="AV1076" s="12" t="s">
        <v>85</v>
      </c>
      <c r="AW1076" s="12" t="s">
        <v>33</v>
      </c>
      <c r="AX1076" s="12" t="s">
        <v>83</v>
      </c>
      <c r="AY1076" s="169" t="s">
        <v>181</v>
      </c>
    </row>
    <row r="1077" spans="2:65" s="1" customFormat="1" ht="16.5" customHeight="1">
      <c r="B1077" s="134"/>
      <c r="C1077" s="135" t="s">
        <v>2323</v>
      </c>
      <c r="D1077" s="135" t="s">
        <v>182</v>
      </c>
      <c r="E1077" s="136" t="s">
        <v>2324</v>
      </c>
      <c r="F1077" s="137" t="s">
        <v>2325</v>
      </c>
      <c r="G1077" s="138" t="s">
        <v>217</v>
      </c>
      <c r="H1077" s="139">
        <v>38.76</v>
      </c>
      <c r="I1077" s="140"/>
      <c r="J1077" s="141">
        <f>ROUND(I1077*H1077,2)</f>
        <v>0</v>
      </c>
      <c r="K1077" s="137" t="s">
        <v>1</v>
      </c>
      <c r="L1077" s="142"/>
      <c r="M1077" s="143" t="s">
        <v>1</v>
      </c>
      <c r="N1077" s="144" t="s">
        <v>41</v>
      </c>
      <c r="P1077" s="145">
        <f>O1077*H1077</f>
        <v>0</v>
      </c>
      <c r="Q1077" s="145">
        <v>3.0000000000000001E-5</v>
      </c>
      <c r="R1077" s="145">
        <f>Q1077*H1077</f>
        <v>1.1628000000000001E-3</v>
      </c>
      <c r="S1077" s="145">
        <v>0</v>
      </c>
      <c r="T1077" s="146">
        <f>S1077*H1077</f>
        <v>0</v>
      </c>
      <c r="AR1077" s="147" t="s">
        <v>187</v>
      </c>
      <c r="AT1077" s="147" t="s">
        <v>182</v>
      </c>
      <c r="AU1077" s="147" t="s">
        <v>85</v>
      </c>
      <c r="AY1077" s="17" t="s">
        <v>181</v>
      </c>
      <c r="BE1077" s="148">
        <f>IF(N1077="základní",J1077,0)</f>
        <v>0</v>
      </c>
      <c r="BF1077" s="148">
        <f>IF(N1077="snížená",J1077,0)</f>
        <v>0</v>
      </c>
      <c r="BG1077" s="148">
        <f>IF(N1077="zákl. přenesená",J1077,0)</f>
        <v>0</v>
      </c>
      <c r="BH1077" s="148">
        <f>IF(N1077="sníž. přenesená",J1077,0)</f>
        <v>0</v>
      </c>
      <c r="BI1077" s="148">
        <f>IF(N1077="nulová",J1077,0)</f>
        <v>0</v>
      </c>
      <c r="BJ1077" s="17" t="s">
        <v>83</v>
      </c>
      <c r="BK1077" s="148">
        <f>ROUND(I1077*H1077,2)</f>
        <v>0</v>
      </c>
      <c r="BL1077" s="17" t="s">
        <v>188</v>
      </c>
      <c r="BM1077" s="147" t="s">
        <v>2326</v>
      </c>
    </row>
    <row r="1078" spans="2:65" s="1" customFormat="1" ht="11.25">
      <c r="B1078" s="32"/>
      <c r="D1078" s="149" t="s">
        <v>190</v>
      </c>
      <c r="F1078" s="150" t="s">
        <v>2325</v>
      </c>
      <c r="I1078" s="151"/>
      <c r="L1078" s="32"/>
      <c r="M1078" s="152"/>
      <c r="T1078" s="56"/>
      <c r="AT1078" s="17" t="s">
        <v>190</v>
      </c>
      <c r="AU1078" s="17" t="s">
        <v>85</v>
      </c>
    </row>
    <row r="1079" spans="2:65" s="12" customFormat="1" ht="11.25">
      <c r="B1079" s="168"/>
      <c r="D1079" s="149" t="s">
        <v>1207</v>
      </c>
      <c r="E1079" s="169" t="s">
        <v>1</v>
      </c>
      <c r="F1079" s="170" t="s">
        <v>2327</v>
      </c>
      <c r="H1079" s="171">
        <v>38.76</v>
      </c>
      <c r="I1079" s="172"/>
      <c r="L1079" s="168"/>
      <c r="M1079" s="173"/>
      <c r="T1079" s="174"/>
      <c r="AT1079" s="169" t="s">
        <v>1207</v>
      </c>
      <c r="AU1079" s="169" t="s">
        <v>85</v>
      </c>
      <c r="AV1079" s="12" t="s">
        <v>85</v>
      </c>
      <c r="AW1079" s="12" t="s">
        <v>33</v>
      </c>
      <c r="AX1079" s="12" t="s">
        <v>83</v>
      </c>
      <c r="AY1079" s="169" t="s">
        <v>181</v>
      </c>
    </row>
    <row r="1080" spans="2:65" s="1" customFormat="1" ht="24.2" customHeight="1">
      <c r="B1080" s="134"/>
      <c r="C1080" s="153" t="s">
        <v>2328</v>
      </c>
      <c r="D1080" s="153" t="s">
        <v>191</v>
      </c>
      <c r="E1080" s="154" t="s">
        <v>2329</v>
      </c>
      <c r="F1080" s="155" t="s">
        <v>2330</v>
      </c>
      <c r="G1080" s="156" t="s">
        <v>185</v>
      </c>
      <c r="H1080" s="157">
        <v>7</v>
      </c>
      <c r="I1080" s="158"/>
      <c r="J1080" s="159">
        <f>ROUND(I1080*H1080,2)</f>
        <v>0</v>
      </c>
      <c r="K1080" s="155" t="s">
        <v>1</v>
      </c>
      <c r="L1080" s="32"/>
      <c r="M1080" s="160" t="s">
        <v>1</v>
      </c>
      <c r="N1080" s="161" t="s">
        <v>41</v>
      </c>
      <c r="P1080" s="145">
        <f>O1080*H1080</f>
        <v>0</v>
      </c>
      <c r="Q1080" s="145">
        <v>0</v>
      </c>
      <c r="R1080" s="145">
        <f>Q1080*H1080</f>
        <v>0</v>
      </c>
      <c r="S1080" s="145">
        <v>0</v>
      </c>
      <c r="T1080" s="146">
        <f>S1080*H1080</f>
        <v>0</v>
      </c>
      <c r="AR1080" s="147" t="s">
        <v>188</v>
      </c>
      <c r="AT1080" s="147" t="s">
        <v>191</v>
      </c>
      <c r="AU1080" s="147" t="s">
        <v>85</v>
      </c>
      <c r="AY1080" s="17" t="s">
        <v>181</v>
      </c>
      <c r="BE1080" s="148">
        <f>IF(N1080="základní",J1080,0)</f>
        <v>0</v>
      </c>
      <c r="BF1080" s="148">
        <f>IF(N1080="snížená",J1080,0)</f>
        <v>0</v>
      </c>
      <c r="BG1080" s="148">
        <f>IF(N1080="zákl. přenesená",J1080,0)</f>
        <v>0</v>
      </c>
      <c r="BH1080" s="148">
        <f>IF(N1080="sníž. přenesená",J1080,0)</f>
        <v>0</v>
      </c>
      <c r="BI1080" s="148">
        <f>IF(N1080="nulová",J1080,0)</f>
        <v>0</v>
      </c>
      <c r="BJ1080" s="17" t="s">
        <v>83</v>
      </c>
      <c r="BK1080" s="148">
        <f>ROUND(I1080*H1080,2)</f>
        <v>0</v>
      </c>
      <c r="BL1080" s="17" t="s">
        <v>188</v>
      </c>
      <c r="BM1080" s="147" t="s">
        <v>2331</v>
      </c>
    </row>
    <row r="1081" spans="2:65" s="1" customFormat="1" ht="19.5">
      <c r="B1081" s="32"/>
      <c r="D1081" s="149" t="s">
        <v>190</v>
      </c>
      <c r="F1081" s="150" t="s">
        <v>2330</v>
      </c>
      <c r="I1081" s="151"/>
      <c r="L1081" s="32"/>
      <c r="M1081" s="152"/>
      <c r="T1081" s="56"/>
      <c r="AT1081" s="17" t="s">
        <v>190</v>
      </c>
      <c r="AU1081" s="17" t="s">
        <v>85</v>
      </c>
    </row>
    <row r="1082" spans="2:65" s="1" customFormat="1" ht="24.2" customHeight="1">
      <c r="B1082" s="134"/>
      <c r="C1082" s="153" t="s">
        <v>2332</v>
      </c>
      <c r="D1082" s="153" t="s">
        <v>191</v>
      </c>
      <c r="E1082" s="154" t="s">
        <v>2333</v>
      </c>
      <c r="F1082" s="155" t="s">
        <v>2334</v>
      </c>
      <c r="G1082" s="156" t="s">
        <v>217</v>
      </c>
      <c r="H1082" s="157">
        <v>76.623999999999995</v>
      </c>
      <c r="I1082" s="158"/>
      <c r="J1082" s="159">
        <f>ROUND(I1082*H1082,2)</f>
        <v>0</v>
      </c>
      <c r="K1082" s="155" t="s">
        <v>1</v>
      </c>
      <c r="L1082" s="32"/>
      <c r="M1082" s="160" t="s">
        <v>1</v>
      </c>
      <c r="N1082" s="161" t="s">
        <v>41</v>
      </c>
      <c r="P1082" s="145">
        <f>O1082*H1082</f>
        <v>0</v>
      </c>
      <c r="Q1082" s="145">
        <v>0</v>
      </c>
      <c r="R1082" s="145">
        <f>Q1082*H1082</f>
        <v>0</v>
      </c>
      <c r="S1082" s="145">
        <v>0</v>
      </c>
      <c r="T1082" s="146">
        <f>S1082*H1082</f>
        <v>0</v>
      </c>
      <c r="AR1082" s="147" t="s">
        <v>188</v>
      </c>
      <c r="AT1082" s="147" t="s">
        <v>191</v>
      </c>
      <c r="AU1082" s="147" t="s">
        <v>85</v>
      </c>
      <c r="AY1082" s="17" t="s">
        <v>181</v>
      </c>
      <c r="BE1082" s="148">
        <f>IF(N1082="základní",J1082,0)</f>
        <v>0</v>
      </c>
      <c r="BF1082" s="148">
        <f>IF(N1082="snížená",J1082,0)</f>
        <v>0</v>
      </c>
      <c r="BG1082" s="148">
        <f>IF(N1082="zákl. přenesená",J1082,0)</f>
        <v>0</v>
      </c>
      <c r="BH1082" s="148">
        <f>IF(N1082="sníž. přenesená",J1082,0)</f>
        <v>0</v>
      </c>
      <c r="BI1082" s="148">
        <f>IF(N1082="nulová",J1082,0)</f>
        <v>0</v>
      </c>
      <c r="BJ1082" s="17" t="s">
        <v>83</v>
      </c>
      <c r="BK1082" s="148">
        <f>ROUND(I1082*H1082,2)</f>
        <v>0</v>
      </c>
      <c r="BL1082" s="17" t="s">
        <v>188</v>
      </c>
      <c r="BM1082" s="147" t="s">
        <v>2335</v>
      </c>
    </row>
    <row r="1083" spans="2:65" s="1" customFormat="1" ht="11.25">
      <c r="B1083" s="32"/>
      <c r="D1083" s="149" t="s">
        <v>190</v>
      </c>
      <c r="F1083" s="150" t="s">
        <v>2334</v>
      </c>
      <c r="I1083" s="151"/>
      <c r="L1083" s="32"/>
      <c r="M1083" s="152"/>
      <c r="T1083" s="56"/>
      <c r="AT1083" s="17" t="s">
        <v>190</v>
      </c>
      <c r="AU1083" s="17" t="s">
        <v>85</v>
      </c>
    </row>
    <row r="1084" spans="2:65" s="12" customFormat="1" ht="11.25">
      <c r="B1084" s="168"/>
      <c r="D1084" s="149" t="s">
        <v>1207</v>
      </c>
      <c r="E1084" s="169" t="s">
        <v>1</v>
      </c>
      <c r="F1084" s="170" t="s">
        <v>2336</v>
      </c>
      <c r="H1084" s="171">
        <v>5.024</v>
      </c>
      <c r="I1084" s="172"/>
      <c r="L1084" s="168"/>
      <c r="M1084" s="173"/>
      <c r="T1084" s="174"/>
      <c r="AT1084" s="169" t="s">
        <v>1207</v>
      </c>
      <c r="AU1084" s="169" t="s">
        <v>85</v>
      </c>
      <c r="AV1084" s="12" t="s">
        <v>85</v>
      </c>
      <c r="AW1084" s="12" t="s">
        <v>33</v>
      </c>
      <c r="AX1084" s="12" t="s">
        <v>76</v>
      </c>
      <c r="AY1084" s="169" t="s">
        <v>181</v>
      </c>
    </row>
    <row r="1085" spans="2:65" s="12" customFormat="1" ht="11.25">
      <c r="B1085" s="168"/>
      <c r="D1085" s="149" t="s">
        <v>1207</v>
      </c>
      <c r="E1085" s="169" t="s">
        <v>1</v>
      </c>
      <c r="F1085" s="170" t="s">
        <v>2255</v>
      </c>
      <c r="H1085" s="171">
        <v>46.8</v>
      </c>
      <c r="I1085" s="172"/>
      <c r="L1085" s="168"/>
      <c r="M1085" s="173"/>
      <c r="T1085" s="174"/>
      <c r="AT1085" s="169" t="s">
        <v>1207</v>
      </c>
      <c r="AU1085" s="169" t="s">
        <v>85</v>
      </c>
      <c r="AV1085" s="12" t="s">
        <v>85</v>
      </c>
      <c r="AW1085" s="12" t="s">
        <v>33</v>
      </c>
      <c r="AX1085" s="12" t="s">
        <v>76</v>
      </c>
      <c r="AY1085" s="169" t="s">
        <v>181</v>
      </c>
    </row>
    <row r="1086" spans="2:65" s="12" customFormat="1" ht="11.25">
      <c r="B1086" s="168"/>
      <c r="D1086" s="149" t="s">
        <v>1207</v>
      </c>
      <c r="E1086" s="169" t="s">
        <v>1</v>
      </c>
      <c r="F1086" s="170" t="s">
        <v>2256</v>
      </c>
      <c r="H1086" s="171">
        <v>16</v>
      </c>
      <c r="I1086" s="172"/>
      <c r="L1086" s="168"/>
      <c r="M1086" s="173"/>
      <c r="T1086" s="174"/>
      <c r="AT1086" s="169" t="s">
        <v>1207</v>
      </c>
      <c r="AU1086" s="169" t="s">
        <v>85</v>
      </c>
      <c r="AV1086" s="12" t="s">
        <v>85</v>
      </c>
      <c r="AW1086" s="12" t="s">
        <v>33</v>
      </c>
      <c r="AX1086" s="12" t="s">
        <v>76</v>
      </c>
      <c r="AY1086" s="169" t="s">
        <v>181</v>
      </c>
    </row>
    <row r="1087" spans="2:65" s="12" customFormat="1" ht="11.25">
      <c r="B1087" s="168"/>
      <c r="D1087" s="149" t="s">
        <v>1207</v>
      </c>
      <c r="E1087" s="169" t="s">
        <v>1</v>
      </c>
      <c r="F1087" s="170" t="s">
        <v>2257</v>
      </c>
      <c r="H1087" s="171">
        <v>8.8000000000000007</v>
      </c>
      <c r="I1087" s="172"/>
      <c r="L1087" s="168"/>
      <c r="M1087" s="173"/>
      <c r="T1087" s="174"/>
      <c r="AT1087" s="169" t="s">
        <v>1207</v>
      </c>
      <c r="AU1087" s="169" t="s">
        <v>85</v>
      </c>
      <c r="AV1087" s="12" t="s">
        <v>85</v>
      </c>
      <c r="AW1087" s="12" t="s">
        <v>33</v>
      </c>
      <c r="AX1087" s="12" t="s">
        <v>76</v>
      </c>
      <c r="AY1087" s="169" t="s">
        <v>181</v>
      </c>
    </row>
    <row r="1088" spans="2:65" s="14" customFormat="1" ht="11.25">
      <c r="B1088" s="181"/>
      <c r="D1088" s="149" t="s">
        <v>1207</v>
      </c>
      <c r="E1088" s="182" t="s">
        <v>1</v>
      </c>
      <c r="F1088" s="183" t="s">
        <v>1221</v>
      </c>
      <c r="H1088" s="184">
        <v>76.623999999999995</v>
      </c>
      <c r="I1088" s="185"/>
      <c r="L1088" s="181"/>
      <c r="M1088" s="186"/>
      <c r="T1088" s="187"/>
      <c r="AT1088" s="182" t="s">
        <v>1207</v>
      </c>
      <c r="AU1088" s="182" t="s">
        <v>85</v>
      </c>
      <c r="AV1088" s="14" t="s">
        <v>200</v>
      </c>
      <c r="AW1088" s="14" t="s">
        <v>33</v>
      </c>
      <c r="AX1088" s="14" t="s">
        <v>83</v>
      </c>
      <c r="AY1088" s="182" t="s">
        <v>181</v>
      </c>
    </row>
    <row r="1089" spans="2:65" s="1" customFormat="1" ht="24.2" customHeight="1">
      <c r="B1089" s="134"/>
      <c r="C1089" s="135" t="s">
        <v>2337</v>
      </c>
      <c r="D1089" s="135" t="s">
        <v>182</v>
      </c>
      <c r="E1089" s="136" t="s">
        <v>2338</v>
      </c>
      <c r="F1089" s="137" t="s">
        <v>2339</v>
      </c>
      <c r="G1089" s="138" t="s">
        <v>217</v>
      </c>
      <c r="H1089" s="139">
        <v>84.286000000000001</v>
      </c>
      <c r="I1089" s="140"/>
      <c r="J1089" s="141">
        <f>ROUND(I1089*H1089,2)</f>
        <v>0</v>
      </c>
      <c r="K1089" s="137" t="s">
        <v>1</v>
      </c>
      <c r="L1089" s="142"/>
      <c r="M1089" s="143" t="s">
        <v>1</v>
      </c>
      <c r="N1089" s="144" t="s">
        <v>41</v>
      </c>
      <c r="P1089" s="145">
        <f>O1089*H1089</f>
        <v>0</v>
      </c>
      <c r="Q1089" s="145">
        <v>1.34E-3</v>
      </c>
      <c r="R1089" s="145">
        <f>Q1089*H1089</f>
        <v>0.11294324</v>
      </c>
      <c r="S1089" s="145">
        <v>0</v>
      </c>
      <c r="T1089" s="146">
        <f>S1089*H1089</f>
        <v>0</v>
      </c>
      <c r="AR1089" s="147" t="s">
        <v>187</v>
      </c>
      <c r="AT1089" s="147" t="s">
        <v>182</v>
      </c>
      <c r="AU1089" s="147" t="s">
        <v>85</v>
      </c>
      <c r="AY1089" s="17" t="s">
        <v>181</v>
      </c>
      <c r="BE1089" s="148">
        <f>IF(N1089="základní",J1089,0)</f>
        <v>0</v>
      </c>
      <c r="BF1089" s="148">
        <f>IF(N1089="snížená",J1089,0)</f>
        <v>0</v>
      </c>
      <c r="BG1089" s="148">
        <f>IF(N1089="zákl. přenesená",J1089,0)</f>
        <v>0</v>
      </c>
      <c r="BH1089" s="148">
        <f>IF(N1089="sníž. přenesená",J1089,0)</f>
        <v>0</v>
      </c>
      <c r="BI1089" s="148">
        <f>IF(N1089="nulová",J1089,0)</f>
        <v>0</v>
      </c>
      <c r="BJ1089" s="17" t="s">
        <v>83</v>
      </c>
      <c r="BK1089" s="148">
        <f>ROUND(I1089*H1089,2)</f>
        <v>0</v>
      </c>
      <c r="BL1089" s="17" t="s">
        <v>188</v>
      </c>
      <c r="BM1089" s="147" t="s">
        <v>2340</v>
      </c>
    </row>
    <row r="1090" spans="2:65" s="1" customFormat="1" ht="19.5">
      <c r="B1090" s="32"/>
      <c r="D1090" s="149" t="s">
        <v>190</v>
      </c>
      <c r="F1090" s="150" t="s">
        <v>2339</v>
      </c>
      <c r="I1090" s="151"/>
      <c r="L1090" s="32"/>
      <c r="M1090" s="152"/>
      <c r="T1090" s="56"/>
      <c r="AT1090" s="17" t="s">
        <v>190</v>
      </c>
      <c r="AU1090" s="17" t="s">
        <v>85</v>
      </c>
    </row>
    <row r="1091" spans="2:65" s="12" customFormat="1" ht="11.25">
      <c r="B1091" s="168"/>
      <c r="D1091" s="149" t="s">
        <v>1207</v>
      </c>
      <c r="E1091" s="169" t="s">
        <v>1</v>
      </c>
      <c r="F1091" s="170" t="s">
        <v>2341</v>
      </c>
      <c r="H1091" s="171">
        <v>84.286000000000001</v>
      </c>
      <c r="I1091" s="172"/>
      <c r="L1091" s="168"/>
      <c r="M1091" s="173"/>
      <c r="T1091" s="174"/>
      <c r="AT1091" s="169" t="s">
        <v>1207</v>
      </c>
      <c r="AU1091" s="169" t="s">
        <v>85</v>
      </c>
      <c r="AV1091" s="12" t="s">
        <v>85</v>
      </c>
      <c r="AW1091" s="12" t="s">
        <v>33</v>
      </c>
      <c r="AX1091" s="12" t="s">
        <v>83</v>
      </c>
      <c r="AY1091" s="169" t="s">
        <v>181</v>
      </c>
    </row>
    <row r="1092" spans="2:65" s="1" customFormat="1" ht="33" customHeight="1">
      <c r="B1092" s="134"/>
      <c r="C1092" s="153" t="s">
        <v>2342</v>
      </c>
      <c r="D1092" s="153" t="s">
        <v>191</v>
      </c>
      <c r="E1092" s="154" t="s">
        <v>2343</v>
      </c>
      <c r="F1092" s="155" t="s">
        <v>2344</v>
      </c>
      <c r="G1092" s="156" t="s">
        <v>734</v>
      </c>
      <c r="H1092" s="157">
        <v>300</v>
      </c>
      <c r="I1092" s="158"/>
      <c r="J1092" s="159">
        <f>ROUND(I1092*H1092,2)</f>
        <v>0</v>
      </c>
      <c r="K1092" s="155" t="s">
        <v>1</v>
      </c>
      <c r="L1092" s="32"/>
      <c r="M1092" s="160" t="s">
        <v>1</v>
      </c>
      <c r="N1092" s="161" t="s">
        <v>41</v>
      </c>
      <c r="P1092" s="145">
        <f>O1092*H1092</f>
        <v>0</v>
      </c>
      <c r="Q1092" s="145">
        <v>4.0000000000000003E-5</v>
      </c>
      <c r="R1092" s="145">
        <f>Q1092*H1092</f>
        <v>1.2E-2</v>
      </c>
      <c r="S1092" s="145">
        <v>0</v>
      </c>
      <c r="T1092" s="146">
        <f>S1092*H1092</f>
        <v>0</v>
      </c>
      <c r="AR1092" s="147" t="s">
        <v>188</v>
      </c>
      <c r="AT1092" s="147" t="s">
        <v>191</v>
      </c>
      <c r="AU1092" s="147" t="s">
        <v>85</v>
      </c>
      <c r="AY1092" s="17" t="s">
        <v>181</v>
      </c>
      <c r="BE1092" s="148">
        <f>IF(N1092="základní",J1092,0)</f>
        <v>0</v>
      </c>
      <c r="BF1092" s="148">
        <f>IF(N1092="snížená",J1092,0)</f>
        <v>0</v>
      </c>
      <c r="BG1092" s="148">
        <f>IF(N1092="zákl. přenesená",J1092,0)</f>
        <v>0</v>
      </c>
      <c r="BH1092" s="148">
        <f>IF(N1092="sníž. přenesená",J1092,0)</f>
        <v>0</v>
      </c>
      <c r="BI1092" s="148">
        <f>IF(N1092="nulová",J1092,0)</f>
        <v>0</v>
      </c>
      <c r="BJ1092" s="17" t="s">
        <v>83</v>
      </c>
      <c r="BK1092" s="148">
        <f>ROUND(I1092*H1092,2)</f>
        <v>0</v>
      </c>
      <c r="BL1092" s="17" t="s">
        <v>188</v>
      </c>
      <c r="BM1092" s="147" t="s">
        <v>2345</v>
      </c>
    </row>
    <row r="1093" spans="2:65" s="1" customFormat="1" ht="19.5">
      <c r="B1093" s="32"/>
      <c r="D1093" s="149" t="s">
        <v>190</v>
      </c>
      <c r="F1093" s="150" t="s">
        <v>2344</v>
      </c>
      <c r="I1093" s="151"/>
      <c r="L1093" s="32"/>
      <c r="M1093" s="152"/>
      <c r="T1093" s="56"/>
      <c r="AT1093" s="17" t="s">
        <v>190</v>
      </c>
      <c r="AU1093" s="17" t="s">
        <v>85</v>
      </c>
    </row>
    <row r="1094" spans="2:65" s="1" customFormat="1" ht="24.2" customHeight="1">
      <c r="B1094" s="134"/>
      <c r="C1094" s="153" t="s">
        <v>2346</v>
      </c>
      <c r="D1094" s="153" t="s">
        <v>191</v>
      </c>
      <c r="E1094" s="154" t="s">
        <v>2347</v>
      </c>
      <c r="F1094" s="155" t="s">
        <v>2348</v>
      </c>
      <c r="G1094" s="156" t="s">
        <v>185</v>
      </c>
      <c r="H1094" s="157">
        <v>3</v>
      </c>
      <c r="I1094" s="158"/>
      <c r="J1094" s="159">
        <f>ROUND(I1094*H1094,2)</f>
        <v>0</v>
      </c>
      <c r="K1094" s="155" t="s">
        <v>1</v>
      </c>
      <c r="L1094" s="32"/>
      <c r="M1094" s="160" t="s">
        <v>1</v>
      </c>
      <c r="N1094" s="161" t="s">
        <v>41</v>
      </c>
      <c r="P1094" s="145">
        <f>O1094*H1094</f>
        <v>0</v>
      </c>
      <c r="Q1094" s="145">
        <v>2.0000000000000002E-5</v>
      </c>
      <c r="R1094" s="145">
        <f>Q1094*H1094</f>
        <v>6.0000000000000008E-5</v>
      </c>
      <c r="S1094" s="145">
        <v>0</v>
      </c>
      <c r="T1094" s="146">
        <f>S1094*H1094</f>
        <v>0</v>
      </c>
      <c r="AR1094" s="147" t="s">
        <v>188</v>
      </c>
      <c r="AT1094" s="147" t="s">
        <v>191</v>
      </c>
      <c r="AU1094" s="147" t="s">
        <v>85</v>
      </c>
      <c r="AY1094" s="17" t="s">
        <v>181</v>
      </c>
      <c r="BE1094" s="148">
        <f>IF(N1094="základní",J1094,0)</f>
        <v>0</v>
      </c>
      <c r="BF1094" s="148">
        <f>IF(N1094="snížená",J1094,0)</f>
        <v>0</v>
      </c>
      <c r="BG1094" s="148">
        <f>IF(N1094="zákl. přenesená",J1094,0)</f>
        <v>0</v>
      </c>
      <c r="BH1094" s="148">
        <f>IF(N1094="sníž. přenesená",J1094,0)</f>
        <v>0</v>
      </c>
      <c r="BI1094" s="148">
        <f>IF(N1094="nulová",J1094,0)</f>
        <v>0</v>
      </c>
      <c r="BJ1094" s="17" t="s">
        <v>83</v>
      </c>
      <c r="BK1094" s="148">
        <f>ROUND(I1094*H1094,2)</f>
        <v>0</v>
      </c>
      <c r="BL1094" s="17" t="s">
        <v>188</v>
      </c>
      <c r="BM1094" s="147" t="s">
        <v>2349</v>
      </c>
    </row>
    <row r="1095" spans="2:65" s="1" customFormat="1" ht="11.25">
      <c r="B1095" s="32"/>
      <c r="D1095" s="149" t="s">
        <v>190</v>
      </c>
      <c r="F1095" s="150" t="s">
        <v>2348</v>
      </c>
      <c r="I1095" s="151"/>
      <c r="L1095" s="32"/>
      <c r="M1095" s="152"/>
      <c r="T1095" s="56"/>
      <c r="AT1095" s="17" t="s">
        <v>190</v>
      </c>
      <c r="AU1095" s="17" t="s">
        <v>85</v>
      </c>
    </row>
    <row r="1096" spans="2:65" s="1" customFormat="1" ht="24.2" customHeight="1">
      <c r="B1096" s="134"/>
      <c r="C1096" s="135" t="s">
        <v>2350</v>
      </c>
      <c r="D1096" s="135" t="s">
        <v>182</v>
      </c>
      <c r="E1096" s="136" t="s">
        <v>2351</v>
      </c>
      <c r="F1096" s="137" t="s">
        <v>2352</v>
      </c>
      <c r="G1096" s="138" t="s">
        <v>185</v>
      </c>
      <c r="H1096" s="139">
        <v>2</v>
      </c>
      <c r="I1096" s="140"/>
      <c r="J1096" s="141">
        <f>ROUND(I1096*H1096,2)</f>
        <v>0</v>
      </c>
      <c r="K1096" s="137" t="s">
        <v>1</v>
      </c>
      <c r="L1096" s="142"/>
      <c r="M1096" s="143" t="s">
        <v>1</v>
      </c>
      <c r="N1096" s="144" t="s">
        <v>41</v>
      </c>
      <c r="P1096" s="145">
        <f>O1096*H1096</f>
        <v>0</v>
      </c>
      <c r="Q1096" s="145">
        <v>4.1000000000000003E-3</v>
      </c>
      <c r="R1096" s="145">
        <f>Q1096*H1096</f>
        <v>8.2000000000000007E-3</v>
      </c>
      <c r="S1096" s="145">
        <v>0</v>
      </c>
      <c r="T1096" s="146">
        <f>S1096*H1096</f>
        <v>0</v>
      </c>
      <c r="AR1096" s="147" t="s">
        <v>187</v>
      </c>
      <c r="AT1096" s="147" t="s">
        <v>182</v>
      </c>
      <c r="AU1096" s="147" t="s">
        <v>85</v>
      </c>
      <c r="AY1096" s="17" t="s">
        <v>181</v>
      </c>
      <c r="BE1096" s="148">
        <f>IF(N1096="základní",J1096,0)</f>
        <v>0</v>
      </c>
      <c r="BF1096" s="148">
        <f>IF(N1096="snížená",J1096,0)</f>
        <v>0</v>
      </c>
      <c r="BG1096" s="148">
        <f>IF(N1096="zákl. přenesená",J1096,0)</f>
        <v>0</v>
      </c>
      <c r="BH1096" s="148">
        <f>IF(N1096="sníž. přenesená",J1096,0)</f>
        <v>0</v>
      </c>
      <c r="BI1096" s="148">
        <f>IF(N1096="nulová",J1096,0)</f>
        <v>0</v>
      </c>
      <c r="BJ1096" s="17" t="s">
        <v>83</v>
      </c>
      <c r="BK1096" s="148">
        <f>ROUND(I1096*H1096,2)</f>
        <v>0</v>
      </c>
      <c r="BL1096" s="17" t="s">
        <v>188</v>
      </c>
      <c r="BM1096" s="147" t="s">
        <v>2353</v>
      </c>
    </row>
    <row r="1097" spans="2:65" s="1" customFormat="1" ht="19.5">
      <c r="B1097" s="32"/>
      <c r="D1097" s="149" t="s">
        <v>190</v>
      </c>
      <c r="F1097" s="150" t="s">
        <v>2352</v>
      </c>
      <c r="I1097" s="151"/>
      <c r="L1097" s="32"/>
      <c r="M1097" s="152"/>
      <c r="T1097" s="56"/>
      <c r="AT1097" s="17" t="s">
        <v>190</v>
      </c>
      <c r="AU1097" s="17" t="s">
        <v>85</v>
      </c>
    </row>
    <row r="1098" spans="2:65" s="1" customFormat="1" ht="24.2" customHeight="1">
      <c r="B1098" s="134"/>
      <c r="C1098" s="135" t="s">
        <v>2354</v>
      </c>
      <c r="D1098" s="135" t="s">
        <v>182</v>
      </c>
      <c r="E1098" s="136" t="s">
        <v>2355</v>
      </c>
      <c r="F1098" s="137" t="s">
        <v>2356</v>
      </c>
      <c r="G1098" s="138" t="s">
        <v>185</v>
      </c>
      <c r="H1098" s="139">
        <v>1</v>
      </c>
      <c r="I1098" s="140"/>
      <c r="J1098" s="141">
        <f>ROUND(I1098*H1098,2)</f>
        <v>0</v>
      </c>
      <c r="K1098" s="137" t="s">
        <v>1</v>
      </c>
      <c r="L1098" s="142"/>
      <c r="M1098" s="143" t="s">
        <v>1</v>
      </c>
      <c r="N1098" s="144" t="s">
        <v>41</v>
      </c>
      <c r="P1098" s="145">
        <f>O1098*H1098</f>
        <v>0</v>
      </c>
      <c r="Q1098" s="145">
        <v>4.3E-3</v>
      </c>
      <c r="R1098" s="145">
        <f>Q1098*H1098</f>
        <v>4.3E-3</v>
      </c>
      <c r="S1098" s="145">
        <v>0</v>
      </c>
      <c r="T1098" s="146">
        <f>S1098*H1098</f>
        <v>0</v>
      </c>
      <c r="AR1098" s="147" t="s">
        <v>187</v>
      </c>
      <c r="AT1098" s="147" t="s">
        <v>182</v>
      </c>
      <c r="AU1098" s="147" t="s">
        <v>85</v>
      </c>
      <c r="AY1098" s="17" t="s">
        <v>181</v>
      </c>
      <c r="BE1098" s="148">
        <f>IF(N1098="základní",J1098,0)</f>
        <v>0</v>
      </c>
      <c r="BF1098" s="148">
        <f>IF(N1098="snížená",J1098,0)</f>
        <v>0</v>
      </c>
      <c r="BG1098" s="148">
        <f>IF(N1098="zákl. přenesená",J1098,0)</f>
        <v>0</v>
      </c>
      <c r="BH1098" s="148">
        <f>IF(N1098="sníž. přenesená",J1098,0)</f>
        <v>0</v>
      </c>
      <c r="BI1098" s="148">
        <f>IF(N1098="nulová",J1098,0)</f>
        <v>0</v>
      </c>
      <c r="BJ1098" s="17" t="s">
        <v>83</v>
      </c>
      <c r="BK1098" s="148">
        <f>ROUND(I1098*H1098,2)</f>
        <v>0</v>
      </c>
      <c r="BL1098" s="17" t="s">
        <v>188</v>
      </c>
      <c r="BM1098" s="147" t="s">
        <v>2357</v>
      </c>
    </row>
    <row r="1099" spans="2:65" s="1" customFormat="1" ht="11.25">
      <c r="B1099" s="32"/>
      <c r="D1099" s="149" t="s">
        <v>190</v>
      </c>
      <c r="F1099" s="150" t="s">
        <v>2356</v>
      </c>
      <c r="I1099" s="151"/>
      <c r="L1099" s="32"/>
      <c r="M1099" s="152"/>
      <c r="T1099" s="56"/>
      <c r="AT1099" s="17" t="s">
        <v>190</v>
      </c>
      <c r="AU1099" s="17" t="s">
        <v>85</v>
      </c>
    </row>
    <row r="1100" spans="2:65" s="1" customFormat="1" ht="21.75" customHeight="1">
      <c r="B1100" s="134"/>
      <c r="C1100" s="153" t="s">
        <v>2358</v>
      </c>
      <c r="D1100" s="153" t="s">
        <v>191</v>
      </c>
      <c r="E1100" s="154" t="s">
        <v>2359</v>
      </c>
      <c r="F1100" s="155" t="s">
        <v>2360</v>
      </c>
      <c r="G1100" s="156" t="s">
        <v>185</v>
      </c>
      <c r="H1100" s="157">
        <v>5</v>
      </c>
      <c r="I1100" s="158"/>
      <c r="J1100" s="159">
        <f>ROUND(I1100*H1100,2)</f>
        <v>0</v>
      </c>
      <c r="K1100" s="155" t="s">
        <v>1</v>
      </c>
      <c r="L1100" s="32"/>
      <c r="M1100" s="160" t="s">
        <v>1</v>
      </c>
      <c r="N1100" s="161" t="s">
        <v>41</v>
      </c>
      <c r="P1100" s="145">
        <f>O1100*H1100</f>
        <v>0</v>
      </c>
      <c r="Q1100" s="145">
        <v>4.0000000000000003E-5</v>
      </c>
      <c r="R1100" s="145">
        <f>Q1100*H1100</f>
        <v>2.0000000000000001E-4</v>
      </c>
      <c r="S1100" s="145">
        <v>0</v>
      </c>
      <c r="T1100" s="146">
        <f>S1100*H1100</f>
        <v>0</v>
      </c>
      <c r="AR1100" s="147" t="s">
        <v>188</v>
      </c>
      <c r="AT1100" s="147" t="s">
        <v>191</v>
      </c>
      <c r="AU1100" s="147" t="s">
        <v>85</v>
      </c>
      <c r="AY1100" s="17" t="s">
        <v>181</v>
      </c>
      <c r="BE1100" s="148">
        <f>IF(N1100="základní",J1100,0)</f>
        <v>0</v>
      </c>
      <c r="BF1100" s="148">
        <f>IF(N1100="snížená",J1100,0)</f>
        <v>0</v>
      </c>
      <c r="BG1100" s="148">
        <f>IF(N1100="zákl. přenesená",J1100,0)</f>
        <v>0</v>
      </c>
      <c r="BH1100" s="148">
        <f>IF(N1100="sníž. přenesená",J1100,0)</f>
        <v>0</v>
      </c>
      <c r="BI1100" s="148">
        <f>IF(N1100="nulová",J1100,0)</f>
        <v>0</v>
      </c>
      <c r="BJ1100" s="17" t="s">
        <v>83</v>
      </c>
      <c r="BK1100" s="148">
        <f>ROUND(I1100*H1100,2)</f>
        <v>0</v>
      </c>
      <c r="BL1100" s="17" t="s">
        <v>188</v>
      </c>
      <c r="BM1100" s="147" t="s">
        <v>2361</v>
      </c>
    </row>
    <row r="1101" spans="2:65" s="1" customFormat="1" ht="11.25">
      <c r="B1101" s="32"/>
      <c r="D1101" s="149" t="s">
        <v>190</v>
      </c>
      <c r="F1101" s="150" t="s">
        <v>2360</v>
      </c>
      <c r="I1101" s="151"/>
      <c r="L1101" s="32"/>
      <c r="M1101" s="152"/>
      <c r="T1101" s="56"/>
      <c r="AT1101" s="17" t="s">
        <v>190</v>
      </c>
      <c r="AU1101" s="17" t="s">
        <v>85</v>
      </c>
    </row>
    <row r="1102" spans="2:65" s="1" customFormat="1" ht="24.2" customHeight="1">
      <c r="B1102" s="134"/>
      <c r="C1102" s="135" t="s">
        <v>247</v>
      </c>
      <c r="D1102" s="135" t="s">
        <v>182</v>
      </c>
      <c r="E1102" s="136" t="s">
        <v>2362</v>
      </c>
      <c r="F1102" s="137" t="s">
        <v>2363</v>
      </c>
      <c r="G1102" s="138" t="s">
        <v>185</v>
      </c>
      <c r="H1102" s="139">
        <v>5.15</v>
      </c>
      <c r="I1102" s="140"/>
      <c r="J1102" s="141">
        <f>ROUND(I1102*H1102,2)</f>
        <v>0</v>
      </c>
      <c r="K1102" s="137" t="s">
        <v>1</v>
      </c>
      <c r="L1102" s="142"/>
      <c r="M1102" s="143" t="s">
        <v>1</v>
      </c>
      <c r="N1102" s="144" t="s">
        <v>41</v>
      </c>
      <c r="P1102" s="145">
        <f>O1102*H1102</f>
        <v>0</v>
      </c>
      <c r="Q1102" s="145">
        <v>2E-3</v>
      </c>
      <c r="R1102" s="145">
        <f>Q1102*H1102</f>
        <v>1.03E-2</v>
      </c>
      <c r="S1102" s="145">
        <v>0</v>
      </c>
      <c r="T1102" s="146">
        <f>S1102*H1102</f>
        <v>0</v>
      </c>
      <c r="AR1102" s="147" t="s">
        <v>187</v>
      </c>
      <c r="AT1102" s="147" t="s">
        <v>182</v>
      </c>
      <c r="AU1102" s="147" t="s">
        <v>85</v>
      </c>
      <c r="AY1102" s="17" t="s">
        <v>181</v>
      </c>
      <c r="BE1102" s="148">
        <f>IF(N1102="základní",J1102,0)</f>
        <v>0</v>
      </c>
      <c r="BF1102" s="148">
        <f>IF(N1102="snížená",J1102,0)</f>
        <v>0</v>
      </c>
      <c r="BG1102" s="148">
        <f>IF(N1102="zákl. přenesená",J1102,0)</f>
        <v>0</v>
      </c>
      <c r="BH1102" s="148">
        <f>IF(N1102="sníž. přenesená",J1102,0)</f>
        <v>0</v>
      </c>
      <c r="BI1102" s="148">
        <f>IF(N1102="nulová",J1102,0)</f>
        <v>0</v>
      </c>
      <c r="BJ1102" s="17" t="s">
        <v>83</v>
      </c>
      <c r="BK1102" s="148">
        <f>ROUND(I1102*H1102,2)</f>
        <v>0</v>
      </c>
      <c r="BL1102" s="17" t="s">
        <v>188</v>
      </c>
      <c r="BM1102" s="147" t="s">
        <v>2364</v>
      </c>
    </row>
    <row r="1103" spans="2:65" s="1" customFormat="1" ht="11.25">
      <c r="B1103" s="32"/>
      <c r="D1103" s="149" t="s">
        <v>190</v>
      </c>
      <c r="F1103" s="150" t="s">
        <v>2363</v>
      </c>
      <c r="I1103" s="151"/>
      <c r="L1103" s="32"/>
      <c r="M1103" s="152"/>
      <c r="T1103" s="56"/>
      <c r="AT1103" s="17" t="s">
        <v>190</v>
      </c>
      <c r="AU1103" s="17" t="s">
        <v>85</v>
      </c>
    </row>
    <row r="1104" spans="2:65" s="12" customFormat="1" ht="11.25">
      <c r="B1104" s="168"/>
      <c r="D1104" s="149" t="s">
        <v>1207</v>
      </c>
      <c r="E1104" s="169" t="s">
        <v>1</v>
      </c>
      <c r="F1104" s="170" t="s">
        <v>2365</v>
      </c>
      <c r="H1104" s="171">
        <v>5.15</v>
      </c>
      <c r="I1104" s="172"/>
      <c r="L1104" s="168"/>
      <c r="M1104" s="173"/>
      <c r="T1104" s="174"/>
      <c r="AT1104" s="169" t="s">
        <v>1207</v>
      </c>
      <c r="AU1104" s="169" t="s">
        <v>85</v>
      </c>
      <c r="AV1104" s="12" t="s">
        <v>85</v>
      </c>
      <c r="AW1104" s="12" t="s">
        <v>33</v>
      </c>
      <c r="AX1104" s="12" t="s">
        <v>83</v>
      </c>
      <c r="AY1104" s="169" t="s">
        <v>181</v>
      </c>
    </row>
    <row r="1105" spans="2:65" s="1" customFormat="1" ht="24.2" customHeight="1">
      <c r="B1105" s="134"/>
      <c r="C1105" s="153" t="s">
        <v>2366</v>
      </c>
      <c r="D1105" s="153" t="s">
        <v>191</v>
      </c>
      <c r="E1105" s="154" t="s">
        <v>2367</v>
      </c>
      <c r="F1105" s="155" t="s">
        <v>2368</v>
      </c>
      <c r="G1105" s="156" t="s">
        <v>185</v>
      </c>
      <c r="H1105" s="157">
        <v>3</v>
      </c>
      <c r="I1105" s="158"/>
      <c r="J1105" s="159">
        <f>ROUND(I1105*H1105,2)</f>
        <v>0</v>
      </c>
      <c r="K1105" s="155" t="s">
        <v>1</v>
      </c>
      <c r="L1105" s="32"/>
      <c r="M1105" s="160" t="s">
        <v>1</v>
      </c>
      <c r="N1105" s="161" t="s">
        <v>41</v>
      </c>
      <c r="P1105" s="145">
        <f>O1105*H1105</f>
        <v>0</v>
      </c>
      <c r="Q1105" s="145">
        <v>0</v>
      </c>
      <c r="R1105" s="145">
        <f>Q1105*H1105</f>
        <v>0</v>
      </c>
      <c r="S1105" s="145">
        <v>0</v>
      </c>
      <c r="T1105" s="146">
        <f>S1105*H1105</f>
        <v>0</v>
      </c>
      <c r="AR1105" s="147" t="s">
        <v>188</v>
      </c>
      <c r="AT1105" s="147" t="s">
        <v>191</v>
      </c>
      <c r="AU1105" s="147" t="s">
        <v>85</v>
      </c>
      <c r="AY1105" s="17" t="s">
        <v>181</v>
      </c>
      <c r="BE1105" s="148">
        <f>IF(N1105="základní",J1105,0)</f>
        <v>0</v>
      </c>
      <c r="BF1105" s="148">
        <f>IF(N1105="snížená",J1105,0)</f>
        <v>0</v>
      </c>
      <c r="BG1105" s="148">
        <f>IF(N1105="zákl. přenesená",J1105,0)</f>
        <v>0</v>
      </c>
      <c r="BH1105" s="148">
        <f>IF(N1105="sníž. přenesená",J1105,0)</f>
        <v>0</v>
      </c>
      <c r="BI1105" s="148">
        <f>IF(N1105="nulová",J1105,0)</f>
        <v>0</v>
      </c>
      <c r="BJ1105" s="17" t="s">
        <v>83</v>
      </c>
      <c r="BK1105" s="148">
        <f>ROUND(I1105*H1105,2)</f>
        <v>0</v>
      </c>
      <c r="BL1105" s="17" t="s">
        <v>188</v>
      </c>
      <c r="BM1105" s="147" t="s">
        <v>2369</v>
      </c>
    </row>
    <row r="1106" spans="2:65" s="1" customFormat="1" ht="11.25">
      <c r="B1106" s="32"/>
      <c r="D1106" s="149" t="s">
        <v>190</v>
      </c>
      <c r="F1106" s="150" t="s">
        <v>2368</v>
      </c>
      <c r="I1106" s="151"/>
      <c r="L1106" s="32"/>
      <c r="M1106" s="152"/>
      <c r="T1106" s="56"/>
      <c r="AT1106" s="17" t="s">
        <v>190</v>
      </c>
      <c r="AU1106" s="17" t="s">
        <v>85</v>
      </c>
    </row>
    <row r="1107" spans="2:65" s="1" customFormat="1" ht="16.5" customHeight="1">
      <c r="B1107" s="134"/>
      <c r="C1107" s="135" t="s">
        <v>2370</v>
      </c>
      <c r="D1107" s="135" t="s">
        <v>182</v>
      </c>
      <c r="E1107" s="136" t="s">
        <v>2371</v>
      </c>
      <c r="F1107" s="137" t="s">
        <v>2372</v>
      </c>
      <c r="G1107" s="138" t="s">
        <v>185</v>
      </c>
      <c r="H1107" s="139">
        <v>3.09</v>
      </c>
      <c r="I1107" s="140"/>
      <c r="J1107" s="141">
        <f>ROUND(I1107*H1107,2)</f>
        <v>0</v>
      </c>
      <c r="K1107" s="137" t="s">
        <v>1</v>
      </c>
      <c r="L1107" s="142"/>
      <c r="M1107" s="143" t="s">
        <v>1</v>
      </c>
      <c r="N1107" s="144" t="s">
        <v>41</v>
      </c>
      <c r="P1107" s="145">
        <f>O1107*H1107</f>
        <v>0</v>
      </c>
      <c r="Q1107" s="145">
        <v>2.2200000000000002E-3</v>
      </c>
      <c r="R1107" s="145">
        <f>Q1107*H1107</f>
        <v>6.8598000000000001E-3</v>
      </c>
      <c r="S1107" s="145">
        <v>0</v>
      </c>
      <c r="T1107" s="146">
        <f>S1107*H1107</f>
        <v>0</v>
      </c>
      <c r="AR1107" s="147" t="s">
        <v>187</v>
      </c>
      <c r="AT1107" s="147" t="s">
        <v>182</v>
      </c>
      <c r="AU1107" s="147" t="s">
        <v>85</v>
      </c>
      <c r="AY1107" s="17" t="s">
        <v>181</v>
      </c>
      <c r="BE1107" s="148">
        <f>IF(N1107="základní",J1107,0)</f>
        <v>0</v>
      </c>
      <c r="BF1107" s="148">
        <f>IF(N1107="snížená",J1107,0)</f>
        <v>0</v>
      </c>
      <c r="BG1107" s="148">
        <f>IF(N1107="zákl. přenesená",J1107,0)</f>
        <v>0</v>
      </c>
      <c r="BH1107" s="148">
        <f>IF(N1107="sníž. přenesená",J1107,0)</f>
        <v>0</v>
      </c>
      <c r="BI1107" s="148">
        <f>IF(N1107="nulová",J1107,0)</f>
        <v>0</v>
      </c>
      <c r="BJ1107" s="17" t="s">
        <v>83</v>
      </c>
      <c r="BK1107" s="148">
        <f>ROUND(I1107*H1107,2)</f>
        <v>0</v>
      </c>
      <c r="BL1107" s="17" t="s">
        <v>188</v>
      </c>
      <c r="BM1107" s="147" t="s">
        <v>2373</v>
      </c>
    </row>
    <row r="1108" spans="2:65" s="1" customFormat="1" ht="11.25">
      <c r="B1108" s="32"/>
      <c r="D1108" s="149" t="s">
        <v>190</v>
      </c>
      <c r="F1108" s="150" t="s">
        <v>2372</v>
      </c>
      <c r="I1108" s="151"/>
      <c r="L1108" s="32"/>
      <c r="M1108" s="152"/>
      <c r="T1108" s="56"/>
      <c r="AT1108" s="17" t="s">
        <v>190</v>
      </c>
      <c r="AU1108" s="17" t="s">
        <v>85</v>
      </c>
    </row>
    <row r="1109" spans="2:65" s="12" customFormat="1" ht="11.25">
      <c r="B1109" s="168"/>
      <c r="D1109" s="149" t="s">
        <v>1207</v>
      </c>
      <c r="E1109" s="169" t="s">
        <v>1</v>
      </c>
      <c r="F1109" s="170" t="s">
        <v>2374</v>
      </c>
      <c r="H1109" s="171">
        <v>3.09</v>
      </c>
      <c r="I1109" s="172"/>
      <c r="L1109" s="168"/>
      <c r="M1109" s="173"/>
      <c r="T1109" s="174"/>
      <c r="AT1109" s="169" t="s">
        <v>1207</v>
      </c>
      <c r="AU1109" s="169" t="s">
        <v>85</v>
      </c>
      <c r="AV1109" s="12" t="s">
        <v>85</v>
      </c>
      <c r="AW1109" s="12" t="s">
        <v>33</v>
      </c>
      <c r="AX1109" s="12" t="s">
        <v>83</v>
      </c>
      <c r="AY1109" s="169" t="s">
        <v>181</v>
      </c>
    </row>
    <row r="1110" spans="2:65" s="1" customFormat="1" ht="24.2" customHeight="1">
      <c r="B1110" s="134"/>
      <c r="C1110" s="153" t="s">
        <v>2375</v>
      </c>
      <c r="D1110" s="153" t="s">
        <v>191</v>
      </c>
      <c r="E1110" s="154" t="s">
        <v>2376</v>
      </c>
      <c r="F1110" s="155" t="s">
        <v>2377</v>
      </c>
      <c r="G1110" s="156" t="s">
        <v>185</v>
      </c>
      <c r="H1110" s="157">
        <v>50</v>
      </c>
      <c r="I1110" s="158"/>
      <c r="J1110" s="159">
        <f>ROUND(I1110*H1110,2)</f>
        <v>0</v>
      </c>
      <c r="K1110" s="155" t="s">
        <v>1</v>
      </c>
      <c r="L1110" s="32"/>
      <c r="M1110" s="160" t="s">
        <v>1</v>
      </c>
      <c r="N1110" s="161" t="s">
        <v>41</v>
      </c>
      <c r="P1110" s="145">
        <f>O1110*H1110</f>
        <v>0</v>
      </c>
      <c r="Q1110" s="145">
        <v>0</v>
      </c>
      <c r="R1110" s="145">
        <f>Q1110*H1110</f>
        <v>0</v>
      </c>
      <c r="S1110" s="145">
        <v>0</v>
      </c>
      <c r="T1110" s="146">
        <f>S1110*H1110</f>
        <v>0</v>
      </c>
      <c r="AR1110" s="147" t="s">
        <v>188</v>
      </c>
      <c r="AT1110" s="147" t="s">
        <v>191</v>
      </c>
      <c r="AU1110" s="147" t="s">
        <v>85</v>
      </c>
      <c r="AY1110" s="17" t="s">
        <v>181</v>
      </c>
      <c r="BE1110" s="148">
        <f>IF(N1110="základní",J1110,0)</f>
        <v>0</v>
      </c>
      <c r="BF1110" s="148">
        <f>IF(N1110="snížená",J1110,0)</f>
        <v>0</v>
      </c>
      <c r="BG1110" s="148">
        <f>IF(N1110="zákl. přenesená",J1110,0)</f>
        <v>0</v>
      </c>
      <c r="BH1110" s="148">
        <f>IF(N1110="sníž. přenesená",J1110,0)</f>
        <v>0</v>
      </c>
      <c r="BI1110" s="148">
        <f>IF(N1110="nulová",J1110,0)</f>
        <v>0</v>
      </c>
      <c r="BJ1110" s="17" t="s">
        <v>83</v>
      </c>
      <c r="BK1110" s="148">
        <f>ROUND(I1110*H1110,2)</f>
        <v>0</v>
      </c>
      <c r="BL1110" s="17" t="s">
        <v>188</v>
      </c>
      <c r="BM1110" s="147" t="s">
        <v>2378</v>
      </c>
    </row>
    <row r="1111" spans="2:65" s="1" customFormat="1" ht="11.25">
      <c r="B1111" s="32"/>
      <c r="D1111" s="149" t="s">
        <v>190</v>
      </c>
      <c r="F1111" s="150" t="s">
        <v>2377</v>
      </c>
      <c r="I1111" s="151"/>
      <c r="L1111" s="32"/>
      <c r="M1111" s="152"/>
      <c r="T1111" s="56"/>
      <c r="AT1111" s="17" t="s">
        <v>190</v>
      </c>
      <c r="AU1111" s="17" t="s">
        <v>85</v>
      </c>
    </row>
    <row r="1112" spans="2:65" s="1" customFormat="1" ht="21.75" customHeight="1">
      <c r="B1112" s="134"/>
      <c r="C1112" s="135" t="s">
        <v>2379</v>
      </c>
      <c r="D1112" s="135" t="s">
        <v>182</v>
      </c>
      <c r="E1112" s="136" t="s">
        <v>2380</v>
      </c>
      <c r="F1112" s="137" t="s">
        <v>2381</v>
      </c>
      <c r="G1112" s="138" t="s">
        <v>185</v>
      </c>
      <c r="H1112" s="139">
        <v>51.5</v>
      </c>
      <c r="I1112" s="140"/>
      <c r="J1112" s="141">
        <f>ROUND(I1112*H1112,2)</f>
        <v>0</v>
      </c>
      <c r="K1112" s="137" t="s">
        <v>1</v>
      </c>
      <c r="L1112" s="142"/>
      <c r="M1112" s="143" t="s">
        <v>1</v>
      </c>
      <c r="N1112" s="144" t="s">
        <v>41</v>
      </c>
      <c r="P1112" s="145">
        <f>O1112*H1112</f>
        <v>0</v>
      </c>
      <c r="Q1112" s="145">
        <v>2.0000000000000001E-4</v>
      </c>
      <c r="R1112" s="145">
        <f>Q1112*H1112</f>
        <v>1.03E-2</v>
      </c>
      <c r="S1112" s="145">
        <v>0</v>
      </c>
      <c r="T1112" s="146">
        <f>S1112*H1112</f>
        <v>0</v>
      </c>
      <c r="AR1112" s="147" t="s">
        <v>187</v>
      </c>
      <c r="AT1112" s="147" t="s">
        <v>182</v>
      </c>
      <c r="AU1112" s="147" t="s">
        <v>85</v>
      </c>
      <c r="AY1112" s="17" t="s">
        <v>181</v>
      </c>
      <c r="BE1112" s="148">
        <f>IF(N1112="základní",J1112,0)</f>
        <v>0</v>
      </c>
      <c r="BF1112" s="148">
        <f>IF(N1112="snížená",J1112,0)</f>
        <v>0</v>
      </c>
      <c r="BG1112" s="148">
        <f>IF(N1112="zákl. přenesená",J1112,0)</f>
        <v>0</v>
      </c>
      <c r="BH1112" s="148">
        <f>IF(N1112="sníž. přenesená",J1112,0)</f>
        <v>0</v>
      </c>
      <c r="BI1112" s="148">
        <f>IF(N1112="nulová",J1112,0)</f>
        <v>0</v>
      </c>
      <c r="BJ1112" s="17" t="s">
        <v>83</v>
      </c>
      <c r="BK1112" s="148">
        <f>ROUND(I1112*H1112,2)</f>
        <v>0</v>
      </c>
      <c r="BL1112" s="17" t="s">
        <v>188</v>
      </c>
      <c r="BM1112" s="147" t="s">
        <v>2382</v>
      </c>
    </row>
    <row r="1113" spans="2:65" s="1" customFormat="1" ht="11.25">
      <c r="B1113" s="32"/>
      <c r="D1113" s="149" t="s">
        <v>190</v>
      </c>
      <c r="F1113" s="150" t="s">
        <v>2381</v>
      </c>
      <c r="I1113" s="151"/>
      <c r="L1113" s="32"/>
      <c r="M1113" s="152"/>
      <c r="T1113" s="56"/>
      <c r="AT1113" s="17" t="s">
        <v>190</v>
      </c>
      <c r="AU1113" s="17" t="s">
        <v>85</v>
      </c>
    </row>
    <row r="1114" spans="2:65" s="12" customFormat="1" ht="11.25">
      <c r="B1114" s="168"/>
      <c r="D1114" s="149" t="s">
        <v>1207</v>
      </c>
      <c r="E1114" s="169" t="s">
        <v>1</v>
      </c>
      <c r="F1114" s="170" t="s">
        <v>2383</v>
      </c>
      <c r="H1114" s="171">
        <v>51.5</v>
      </c>
      <c r="I1114" s="172"/>
      <c r="L1114" s="168"/>
      <c r="M1114" s="173"/>
      <c r="T1114" s="174"/>
      <c r="AT1114" s="169" t="s">
        <v>1207</v>
      </c>
      <c r="AU1114" s="169" t="s">
        <v>85</v>
      </c>
      <c r="AV1114" s="12" t="s">
        <v>85</v>
      </c>
      <c r="AW1114" s="12" t="s">
        <v>33</v>
      </c>
      <c r="AX1114" s="12" t="s">
        <v>83</v>
      </c>
      <c r="AY1114" s="169" t="s">
        <v>181</v>
      </c>
    </row>
    <row r="1115" spans="2:65" s="1" customFormat="1" ht="21.75" customHeight="1">
      <c r="B1115" s="134"/>
      <c r="C1115" s="153" t="s">
        <v>2384</v>
      </c>
      <c r="D1115" s="153" t="s">
        <v>191</v>
      </c>
      <c r="E1115" s="154" t="s">
        <v>2385</v>
      </c>
      <c r="F1115" s="155" t="s">
        <v>2386</v>
      </c>
      <c r="G1115" s="156" t="s">
        <v>185</v>
      </c>
      <c r="H1115" s="157">
        <v>540</v>
      </c>
      <c r="I1115" s="158"/>
      <c r="J1115" s="159">
        <f>ROUND(I1115*H1115,2)</f>
        <v>0</v>
      </c>
      <c r="K1115" s="155" t="s">
        <v>1</v>
      </c>
      <c r="L1115" s="32"/>
      <c r="M1115" s="160" t="s">
        <v>1</v>
      </c>
      <c r="N1115" s="161" t="s">
        <v>41</v>
      </c>
      <c r="P1115" s="145">
        <f>O1115*H1115</f>
        <v>0</v>
      </c>
      <c r="Q1115" s="145">
        <v>0</v>
      </c>
      <c r="R1115" s="145">
        <f>Q1115*H1115</f>
        <v>0</v>
      </c>
      <c r="S1115" s="145">
        <v>0</v>
      </c>
      <c r="T1115" s="146">
        <f>S1115*H1115</f>
        <v>0</v>
      </c>
      <c r="AR1115" s="147" t="s">
        <v>188</v>
      </c>
      <c r="AT1115" s="147" t="s">
        <v>191</v>
      </c>
      <c r="AU1115" s="147" t="s">
        <v>85</v>
      </c>
      <c r="AY1115" s="17" t="s">
        <v>181</v>
      </c>
      <c r="BE1115" s="148">
        <f>IF(N1115="základní",J1115,0)</f>
        <v>0</v>
      </c>
      <c r="BF1115" s="148">
        <f>IF(N1115="snížená",J1115,0)</f>
        <v>0</v>
      </c>
      <c r="BG1115" s="148">
        <f>IF(N1115="zákl. přenesená",J1115,0)</f>
        <v>0</v>
      </c>
      <c r="BH1115" s="148">
        <f>IF(N1115="sníž. přenesená",J1115,0)</f>
        <v>0</v>
      </c>
      <c r="BI1115" s="148">
        <f>IF(N1115="nulová",J1115,0)</f>
        <v>0</v>
      </c>
      <c r="BJ1115" s="17" t="s">
        <v>83</v>
      </c>
      <c r="BK1115" s="148">
        <f>ROUND(I1115*H1115,2)</f>
        <v>0</v>
      </c>
      <c r="BL1115" s="17" t="s">
        <v>188</v>
      </c>
      <c r="BM1115" s="147" t="s">
        <v>2387</v>
      </c>
    </row>
    <row r="1116" spans="2:65" s="1" customFormat="1" ht="11.25">
      <c r="B1116" s="32"/>
      <c r="D1116" s="149" t="s">
        <v>190</v>
      </c>
      <c r="F1116" s="150" t="s">
        <v>2386</v>
      </c>
      <c r="I1116" s="151"/>
      <c r="L1116" s="32"/>
      <c r="M1116" s="152"/>
      <c r="T1116" s="56"/>
      <c r="AT1116" s="17" t="s">
        <v>190</v>
      </c>
      <c r="AU1116" s="17" t="s">
        <v>85</v>
      </c>
    </row>
    <row r="1117" spans="2:65" s="12" customFormat="1" ht="11.25">
      <c r="B1117" s="168"/>
      <c r="D1117" s="149" t="s">
        <v>1207</v>
      </c>
      <c r="E1117" s="169" t="s">
        <v>1</v>
      </c>
      <c r="F1117" s="170" t="s">
        <v>2388</v>
      </c>
      <c r="H1117" s="171">
        <v>540</v>
      </c>
      <c r="I1117" s="172"/>
      <c r="L1117" s="168"/>
      <c r="M1117" s="173"/>
      <c r="T1117" s="174"/>
      <c r="AT1117" s="169" t="s">
        <v>1207</v>
      </c>
      <c r="AU1117" s="169" t="s">
        <v>85</v>
      </c>
      <c r="AV1117" s="12" t="s">
        <v>85</v>
      </c>
      <c r="AW1117" s="12" t="s">
        <v>33</v>
      </c>
      <c r="AX1117" s="12" t="s">
        <v>83</v>
      </c>
      <c r="AY1117" s="169" t="s">
        <v>181</v>
      </c>
    </row>
    <row r="1118" spans="2:65" s="1" customFormat="1" ht="24.2" customHeight="1">
      <c r="B1118" s="134"/>
      <c r="C1118" s="135" t="s">
        <v>2389</v>
      </c>
      <c r="D1118" s="135" t="s">
        <v>182</v>
      </c>
      <c r="E1118" s="136" t="s">
        <v>2390</v>
      </c>
      <c r="F1118" s="137" t="s">
        <v>2391</v>
      </c>
      <c r="G1118" s="138" t="s">
        <v>185</v>
      </c>
      <c r="H1118" s="139">
        <v>540</v>
      </c>
      <c r="I1118" s="140"/>
      <c r="J1118" s="141">
        <f>ROUND(I1118*H1118,2)</f>
        <v>0</v>
      </c>
      <c r="K1118" s="137" t="s">
        <v>1</v>
      </c>
      <c r="L1118" s="142"/>
      <c r="M1118" s="143" t="s">
        <v>1</v>
      </c>
      <c r="N1118" s="144" t="s">
        <v>41</v>
      </c>
      <c r="P1118" s="145">
        <f>O1118*H1118</f>
        <v>0</v>
      </c>
      <c r="Q1118" s="145">
        <v>2.2000000000000001E-4</v>
      </c>
      <c r="R1118" s="145">
        <f>Q1118*H1118</f>
        <v>0.1188</v>
      </c>
      <c r="S1118" s="145">
        <v>0</v>
      </c>
      <c r="T1118" s="146">
        <f>S1118*H1118</f>
        <v>0</v>
      </c>
      <c r="AR1118" s="147" t="s">
        <v>187</v>
      </c>
      <c r="AT1118" s="147" t="s">
        <v>182</v>
      </c>
      <c r="AU1118" s="147" t="s">
        <v>85</v>
      </c>
      <c r="AY1118" s="17" t="s">
        <v>181</v>
      </c>
      <c r="BE1118" s="148">
        <f>IF(N1118="základní",J1118,0)</f>
        <v>0</v>
      </c>
      <c r="BF1118" s="148">
        <f>IF(N1118="snížená",J1118,0)</f>
        <v>0</v>
      </c>
      <c r="BG1118" s="148">
        <f>IF(N1118="zákl. přenesená",J1118,0)</f>
        <v>0</v>
      </c>
      <c r="BH1118" s="148">
        <f>IF(N1118="sníž. přenesená",J1118,0)</f>
        <v>0</v>
      </c>
      <c r="BI1118" s="148">
        <f>IF(N1118="nulová",J1118,0)</f>
        <v>0</v>
      </c>
      <c r="BJ1118" s="17" t="s">
        <v>83</v>
      </c>
      <c r="BK1118" s="148">
        <f>ROUND(I1118*H1118,2)</f>
        <v>0</v>
      </c>
      <c r="BL1118" s="17" t="s">
        <v>188</v>
      </c>
      <c r="BM1118" s="147" t="s">
        <v>2392</v>
      </c>
    </row>
    <row r="1119" spans="2:65" s="1" customFormat="1" ht="11.25">
      <c r="B1119" s="32"/>
      <c r="D1119" s="149" t="s">
        <v>190</v>
      </c>
      <c r="F1119" s="150" t="s">
        <v>2391</v>
      </c>
      <c r="I1119" s="151"/>
      <c r="L1119" s="32"/>
      <c r="M1119" s="152"/>
      <c r="T1119" s="56"/>
      <c r="AT1119" s="17" t="s">
        <v>190</v>
      </c>
      <c r="AU1119" s="17" t="s">
        <v>85</v>
      </c>
    </row>
    <row r="1120" spans="2:65" s="1" customFormat="1" ht="33" customHeight="1">
      <c r="B1120" s="134"/>
      <c r="C1120" s="153" t="s">
        <v>2393</v>
      </c>
      <c r="D1120" s="153" t="s">
        <v>191</v>
      </c>
      <c r="E1120" s="154" t="s">
        <v>2394</v>
      </c>
      <c r="F1120" s="155" t="s">
        <v>2395</v>
      </c>
      <c r="G1120" s="156" t="s">
        <v>734</v>
      </c>
      <c r="H1120" s="157">
        <v>300</v>
      </c>
      <c r="I1120" s="158"/>
      <c r="J1120" s="159">
        <f>ROUND(I1120*H1120,2)</f>
        <v>0</v>
      </c>
      <c r="K1120" s="155" t="s">
        <v>1</v>
      </c>
      <c r="L1120" s="32"/>
      <c r="M1120" s="160" t="s">
        <v>1</v>
      </c>
      <c r="N1120" s="161" t="s">
        <v>41</v>
      </c>
      <c r="P1120" s="145">
        <f>O1120*H1120</f>
        <v>0</v>
      </c>
      <c r="Q1120" s="145">
        <v>0</v>
      </c>
      <c r="R1120" s="145">
        <f>Q1120*H1120</f>
        <v>0</v>
      </c>
      <c r="S1120" s="145">
        <v>0</v>
      </c>
      <c r="T1120" s="146">
        <f>S1120*H1120</f>
        <v>0</v>
      </c>
      <c r="AR1120" s="147" t="s">
        <v>188</v>
      </c>
      <c r="AT1120" s="147" t="s">
        <v>191</v>
      </c>
      <c r="AU1120" s="147" t="s">
        <v>85</v>
      </c>
      <c r="AY1120" s="17" t="s">
        <v>181</v>
      </c>
      <c r="BE1120" s="148">
        <f>IF(N1120="základní",J1120,0)</f>
        <v>0</v>
      </c>
      <c r="BF1120" s="148">
        <f>IF(N1120="snížená",J1120,0)</f>
        <v>0</v>
      </c>
      <c r="BG1120" s="148">
        <f>IF(N1120="zákl. přenesená",J1120,0)</f>
        <v>0</v>
      </c>
      <c r="BH1120" s="148">
        <f>IF(N1120="sníž. přenesená",J1120,0)</f>
        <v>0</v>
      </c>
      <c r="BI1120" s="148">
        <f>IF(N1120="nulová",J1120,0)</f>
        <v>0</v>
      </c>
      <c r="BJ1120" s="17" t="s">
        <v>83</v>
      </c>
      <c r="BK1120" s="148">
        <f>ROUND(I1120*H1120,2)</f>
        <v>0</v>
      </c>
      <c r="BL1120" s="17" t="s">
        <v>188</v>
      </c>
      <c r="BM1120" s="147" t="s">
        <v>2396</v>
      </c>
    </row>
    <row r="1121" spans="2:65" s="1" customFormat="1" ht="19.5">
      <c r="B1121" s="32"/>
      <c r="D1121" s="149" t="s">
        <v>190</v>
      </c>
      <c r="F1121" s="150" t="s">
        <v>2395</v>
      </c>
      <c r="I1121" s="151"/>
      <c r="L1121" s="32"/>
      <c r="M1121" s="152"/>
      <c r="T1121" s="56"/>
      <c r="AT1121" s="17" t="s">
        <v>190</v>
      </c>
      <c r="AU1121" s="17" t="s">
        <v>85</v>
      </c>
    </row>
    <row r="1122" spans="2:65" s="1" customFormat="1" ht="44.25" customHeight="1">
      <c r="B1122" s="134"/>
      <c r="C1122" s="135" t="s">
        <v>2397</v>
      </c>
      <c r="D1122" s="135" t="s">
        <v>182</v>
      </c>
      <c r="E1122" s="136" t="s">
        <v>2398</v>
      </c>
      <c r="F1122" s="137" t="s">
        <v>2399</v>
      </c>
      <c r="G1122" s="138" t="s">
        <v>734</v>
      </c>
      <c r="H1122" s="139">
        <v>330</v>
      </c>
      <c r="I1122" s="140"/>
      <c r="J1122" s="141">
        <f>ROUND(I1122*H1122,2)</f>
        <v>0</v>
      </c>
      <c r="K1122" s="137" t="s">
        <v>1</v>
      </c>
      <c r="L1122" s="142"/>
      <c r="M1122" s="143" t="s">
        <v>1</v>
      </c>
      <c r="N1122" s="144" t="s">
        <v>41</v>
      </c>
      <c r="P1122" s="145">
        <f>O1122*H1122</f>
        <v>0</v>
      </c>
      <c r="Q1122" s="145">
        <v>1.2E-4</v>
      </c>
      <c r="R1122" s="145">
        <f>Q1122*H1122</f>
        <v>3.9600000000000003E-2</v>
      </c>
      <c r="S1122" s="145">
        <v>0</v>
      </c>
      <c r="T1122" s="146">
        <f>S1122*H1122</f>
        <v>0</v>
      </c>
      <c r="AR1122" s="147" t="s">
        <v>187</v>
      </c>
      <c r="AT1122" s="147" t="s">
        <v>182</v>
      </c>
      <c r="AU1122" s="147" t="s">
        <v>85</v>
      </c>
      <c r="AY1122" s="17" t="s">
        <v>181</v>
      </c>
      <c r="BE1122" s="148">
        <f>IF(N1122="základní",J1122,0)</f>
        <v>0</v>
      </c>
      <c r="BF1122" s="148">
        <f>IF(N1122="snížená",J1122,0)</f>
        <v>0</v>
      </c>
      <c r="BG1122" s="148">
        <f>IF(N1122="zákl. přenesená",J1122,0)</f>
        <v>0</v>
      </c>
      <c r="BH1122" s="148">
        <f>IF(N1122="sníž. přenesená",J1122,0)</f>
        <v>0</v>
      </c>
      <c r="BI1122" s="148">
        <f>IF(N1122="nulová",J1122,0)</f>
        <v>0</v>
      </c>
      <c r="BJ1122" s="17" t="s">
        <v>83</v>
      </c>
      <c r="BK1122" s="148">
        <f>ROUND(I1122*H1122,2)</f>
        <v>0</v>
      </c>
      <c r="BL1122" s="17" t="s">
        <v>188</v>
      </c>
      <c r="BM1122" s="147" t="s">
        <v>2400</v>
      </c>
    </row>
    <row r="1123" spans="2:65" s="1" customFormat="1" ht="29.25">
      <c r="B1123" s="32"/>
      <c r="D1123" s="149" t="s">
        <v>190</v>
      </c>
      <c r="F1123" s="150" t="s">
        <v>2399</v>
      </c>
      <c r="I1123" s="151"/>
      <c r="L1123" s="32"/>
      <c r="M1123" s="152"/>
      <c r="T1123" s="56"/>
      <c r="AT1123" s="17" t="s">
        <v>190</v>
      </c>
      <c r="AU1123" s="17" t="s">
        <v>85</v>
      </c>
    </row>
    <row r="1124" spans="2:65" s="12" customFormat="1" ht="11.25">
      <c r="B1124" s="168"/>
      <c r="D1124" s="149" t="s">
        <v>1207</v>
      </c>
      <c r="E1124" s="169" t="s">
        <v>1</v>
      </c>
      <c r="F1124" s="170" t="s">
        <v>2401</v>
      </c>
      <c r="H1124" s="171">
        <v>330</v>
      </c>
      <c r="I1124" s="172"/>
      <c r="L1124" s="168"/>
      <c r="M1124" s="173"/>
      <c r="T1124" s="174"/>
      <c r="AT1124" s="169" t="s">
        <v>1207</v>
      </c>
      <c r="AU1124" s="169" t="s">
        <v>85</v>
      </c>
      <c r="AV1124" s="12" t="s">
        <v>85</v>
      </c>
      <c r="AW1124" s="12" t="s">
        <v>33</v>
      </c>
      <c r="AX1124" s="12" t="s">
        <v>83</v>
      </c>
      <c r="AY1124" s="169" t="s">
        <v>181</v>
      </c>
    </row>
    <row r="1125" spans="2:65" s="1" customFormat="1" ht="24.2" customHeight="1">
      <c r="B1125" s="134"/>
      <c r="C1125" s="153" t="s">
        <v>2402</v>
      </c>
      <c r="D1125" s="153" t="s">
        <v>191</v>
      </c>
      <c r="E1125" s="154" t="s">
        <v>2403</v>
      </c>
      <c r="F1125" s="155" t="s">
        <v>2404</v>
      </c>
      <c r="G1125" s="156" t="s">
        <v>217</v>
      </c>
      <c r="H1125" s="157">
        <v>50</v>
      </c>
      <c r="I1125" s="158"/>
      <c r="J1125" s="159">
        <f>ROUND(I1125*H1125,2)</f>
        <v>0</v>
      </c>
      <c r="K1125" s="155" t="s">
        <v>1</v>
      </c>
      <c r="L1125" s="32"/>
      <c r="M1125" s="160" t="s">
        <v>1</v>
      </c>
      <c r="N1125" s="161" t="s">
        <v>41</v>
      </c>
      <c r="P1125" s="145">
        <f>O1125*H1125</f>
        <v>0</v>
      </c>
      <c r="Q1125" s="145">
        <v>0</v>
      </c>
      <c r="R1125" s="145">
        <f>Q1125*H1125</f>
        <v>0</v>
      </c>
      <c r="S1125" s="145">
        <v>0</v>
      </c>
      <c r="T1125" s="146">
        <f>S1125*H1125</f>
        <v>0</v>
      </c>
      <c r="AR1125" s="147" t="s">
        <v>188</v>
      </c>
      <c r="AT1125" s="147" t="s">
        <v>191</v>
      </c>
      <c r="AU1125" s="147" t="s">
        <v>85</v>
      </c>
      <c r="AY1125" s="17" t="s">
        <v>181</v>
      </c>
      <c r="BE1125" s="148">
        <f>IF(N1125="základní",J1125,0)</f>
        <v>0</v>
      </c>
      <c r="BF1125" s="148">
        <f>IF(N1125="snížená",J1125,0)</f>
        <v>0</v>
      </c>
      <c r="BG1125" s="148">
        <f>IF(N1125="zákl. přenesená",J1125,0)</f>
        <v>0</v>
      </c>
      <c r="BH1125" s="148">
        <f>IF(N1125="sníž. přenesená",J1125,0)</f>
        <v>0</v>
      </c>
      <c r="BI1125" s="148">
        <f>IF(N1125="nulová",J1125,0)</f>
        <v>0</v>
      </c>
      <c r="BJ1125" s="17" t="s">
        <v>83</v>
      </c>
      <c r="BK1125" s="148">
        <f>ROUND(I1125*H1125,2)</f>
        <v>0</v>
      </c>
      <c r="BL1125" s="17" t="s">
        <v>188</v>
      </c>
      <c r="BM1125" s="147" t="s">
        <v>2405</v>
      </c>
    </row>
    <row r="1126" spans="2:65" s="1" customFormat="1" ht="19.5">
      <c r="B1126" s="32"/>
      <c r="D1126" s="149" t="s">
        <v>190</v>
      </c>
      <c r="F1126" s="150" t="s">
        <v>2404</v>
      </c>
      <c r="I1126" s="151"/>
      <c r="L1126" s="32"/>
      <c r="M1126" s="152"/>
      <c r="T1126" s="56"/>
      <c r="AT1126" s="17" t="s">
        <v>190</v>
      </c>
      <c r="AU1126" s="17" t="s">
        <v>85</v>
      </c>
    </row>
    <row r="1127" spans="2:65" s="12" customFormat="1" ht="11.25">
      <c r="B1127" s="168"/>
      <c r="D1127" s="149" t="s">
        <v>1207</v>
      </c>
      <c r="E1127" s="169" t="s">
        <v>1</v>
      </c>
      <c r="F1127" s="170" t="s">
        <v>2406</v>
      </c>
      <c r="H1127" s="171">
        <v>21.5</v>
      </c>
      <c r="I1127" s="172"/>
      <c r="L1127" s="168"/>
      <c r="M1127" s="173"/>
      <c r="T1127" s="174"/>
      <c r="AT1127" s="169" t="s">
        <v>1207</v>
      </c>
      <c r="AU1127" s="169" t="s">
        <v>85</v>
      </c>
      <c r="AV1127" s="12" t="s">
        <v>85</v>
      </c>
      <c r="AW1127" s="12" t="s">
        <v>33</v>
      </c>
      <c r="AX1127" s="12" t="s">
        <v>76</v>
      </c>
      <c r="AY1127" s="169" t="s">
        <v>181</v>
      </c>
    </row>
    <row r="1128" spans="2:65" s="12" customFormat="1" ht="11.25">
      <c r="B1128" s="168"/>
      <c r="D1128" s="149" t="s">
        <v>1207</v>
      </c>
      <c r="E1128" s="169" t="s">
        <v>1</v>
      </c>
      <c r="F1128" s="170" t="s">
        <v>2407</v>
      </c>
      <c r="H1128" s="171">
        <v>28.5</v>
      </c>
      <c r="I1128" s="172"/>
      <c r="L1128" s="168"/>
      <c r="M1128" s="173"/>
      <c r="T1128" s="174"/>
      <c r="AT1128" s="169" t="s">
        <v>1207</v>
      </c>
      <c r="AU1128" s="169" t="s">
        <v>85</v>
      </c>
      <c r="AV1128" s="12" t="s">
        <v>85</v>
      </c>
      <c r="AW1128" s="12" t="s">
        <v>33</v>
      </c>
      <c r="AX1128" s="12" t="s">
        <v>76</v>
      </c>
      <c r="AY1128" s="169" t="s">
        <v>181</v>
      </c>
    </row>
    <row r="1129" spans="2:65" s="14" customFormat="1" ht="11.25">
      <c r="B1129" s="181"/>
      <c r="D1129" s="149" t="s">
        <v>1207</v>
      </c>
      <c r="E1129" s="182" t="s">
        <v>1</v>
      </c>
      <c r="F1129" s="183" t="s">
        <v>1221</v>
      </c>
      <c r="H1129" s="184">
        <v>50</v>
      </c>
      <c r="I1129" s="185"/>
      <c r="L1129" s="181"/>
      <c r="M1129" s="186"/>
      <c r="T1129" s="187"/>
      <c r="AT1129" s="182" t="s">
        <v>1207</v>
      </c>
      <c r="AU1129" s="182" t="s">
        <v>85</v>
      </c>
      <c r="AV1129" s="14" t="s">
        <v>200</v>
      </c>
      <c r="AW1129" s="14" t="s">
        <v>33</v>
      </c>
      <c r="AX1129" s="14" t="s">
        <v>83</v>
      </c>
      <c r="AY1129" s="182" t="s">
        <v>181</v>
      </c>
    </row>
    <row r="1130" spans="2:65" s="1" customFormat="1" ht="44.25" customHeight="1">
      <c r="B1130" s="134"/>
      <c r="C1130" s="135" t="s">
        <v>2408</v>
      </c>
      <c r="D1130" s="135" t="s">
        <v>182</v>
      </c>
      <c r="E1130" s="136" t="s">
        <v>2398</v>
      </c>
      <c r="F1130" s="137" t="s">
        <v>2399</v>
      </c>
      <c r="G1130" s="138" t="s">
        <v>734</v>
      </c>
      <c r="H1130" s="139">
        <v>173.65</v>
      </c>
      <c r="I1130" s="140"/>
      <c r="J1130" s="141">
        <f>ROUND(I1130*H1130,2)</f>
        <v>0</v>
      </c>
      <c r="K1130" s="137" t="s">
        <v>1</v>
      </c>
      <c r="L1130" s="142"/>
      <c r="M1130" s="143" t="s">
        <v>1</v>
      </c>
      <c r="N1130" s="144" t="s">
        <v>41</v>
      </c>
      <c r="P1130" s="145">
        <f>O1130*H1130</f>
        <v>0</v>
      </c>
      <c r="Q1130" s="145">
        <v>1.2E-4</v>
      </c>
      <c r="R1130" s="145">
        <f>Q1130*H1130</f>
        <v>2.0838000000000002E-2</v>
      </c>
      <c r="S1130" s="145">
        <v>0</v>
      </c>
      <c r="T1130" s="146">
        <f>S1130*H1130</f>
        <v>0</v>
      </c>
      <c r="AR1130" s="147" t="s">
        <v>187</v>
      </c>
      <c r="AT1130" s="147" t="s">
        <v>182</v>
      </c>
      <c r="AU1130" s="147" t="s">
        <v>85</v>
      </c>
      <c r="AY1130" s="17" t="s">
        <v>181</v>
      </c>
      <c r="BE1130" s="148">
        <f>IF(N1130="základní",J1130,0)</f>
        <v>0</v>
      </c>
      <c r="BF1130" s="148">
        <f>IF(N1130="snížená",J1130,0)</f>
        <v>0</v>
      </c>
      <c r="BG1130" s="148">
        <f>IF(N1130="zákl. přenesená",J1130,0)</f>
        <v>0</v>
      </c>
      <c r="BH1130" s="148">
        <f>IF(N1130="sníž. přenesená",J1130,0)</f>
        <v>0</v>
      </c>
      <c r="BI1130" s="148">
        <f>IF(N1130="nulová",J1130,0)</f>
        <v>0</v>
      </c>
      <c r="BJ1130" s="17" t="s">
        <v>83</v>
      </c>
      <c r="BK1130" s="148">
        <f>ROUND(I1130*H1130,2)</f>
        <v>0</v>
      </c>
      <c r="BL1130" s="17" t="s">
        <v>188</v>
      </c>
      <c r="BM1130" s="147" t="s">
        <v>2409</v>
      </c>
    </row>
    <row r="1131" spans="2:65" s="1" customFormat="1" ht="29.25">
      <c r="B1131" s="32"/>
      <c r="D1131" s="149" t="s">
        <v>190</v>
      </c>
      <c r="F1131" s="150" t="s">
        <v>2399</v>
      </c>
      <c r="I1131" s="151"/>
      <c r="L1131" s="32"/>
      <c r="M1131" s="152"/>
      <c r="T1131" s="56"/>
      <c r="AT1131" s="17" t="s">
        <v>190</v>
      </c>
      <c r="AU1131" s="17" t="s">
        <v>85</v>
      </c>
    </row>
    <row r="1132" spans="2:65" s="12" customFormat="1" ht="11.25">
      <c r="B1132" s="168"/>
      <c r="D1132" s="149" t="s">
        <v>1207</v>
      </c>
      <c r="E1132" s="169" t="s">
        <v>1</v>
      </c>
      <c r="F1132" s="170" t="s">
        <v>2410</v>
      </c>
      <c r="H1132" s="171">
        <v>173.65</v>
      </c>
      <c r="I1132" s="172"/>
      <c r="L1132" s="168"/>
      <c r="M1132" s="173"/>
      <c r="T1132" s="174"/>
      <c r="AT1132" s="169" t="s">
        <v>1207</v>
      </c>
      <c r="AU1132" s="169" t="s">
        <v>85</v>
      </c>
      <c r="AV1132" s="12" t="s">
        <v>85</v>
      </c>
      <c r="AW1132" s="12" t="s">
        <v>33</v>
      </c>
      <c r="AX1132" s="12" t="s">
        <v>83</v>
      </c>
      <c r="AY1132" s="169" t="s">
        <v>181</v>
      </c>
    </row>
    <row r="1133" spans="2:65" s="1" customFormat="1" ht="24.2" customHeight="1">
      <c r="B1133" s="134"/>
      <c r="C1133" s="153" t="s">
        <v>2411</v>
      </c>
      <c r="D1133" s="153" t="s">
        <v>191</v>
      </c>
      <c r="E1133" s="154" t="s">
        <v>2412</v>
      </c>
      <c r="F1133" s="155" t="s">
        <v>2413</v>
      </c>
      <c r="G1133" s="156" t="s">
        <v>217</v>
      </c>
      <c r="H1133" s="157">
        <v>19</v>
      </c>
      <c r="I1133" s="158"/>
      <c r="J1133" s="159">
        <f>ROUND(I1133*H1133,2)</f>
        <v>0</v>
      </c>
      <c r="K1133" s="155" t="s">
        <v>1</v>
      </c>
      <c r="L1133" s="32"/>
      <c r="M1133" s="160" t="s">
        <v>1</v>
      </c>
      <c r="N1133" s="161" t="s">
        <v>41</v>
      </c>
      <c r="P1133" s="145">
        <f>O1133*H1133</f>
        <v>0</v>
      </c>
      <c r="Q1133" s="145">
        <v>0</v>
      </c>
      <c r="R1133" s="145">
        <f>Q1133*H1133</f>
        <v>0</v>
      </c>
      <c r="S1133" s="145">
        <v>0</v>
      </c>
      <c r="T1133" s="146">
        <f>S1133*H1133</f>
        <v>0</v>
      </c>
      <c r="AR1133" s="147" t="s">
        <v>188</v>
      </c>
      <c r="AT1133" s="147" t="s">
        <v>191</v>
      </c>
      <c r="AU1133" s="147" t="s">
        <v>85</v>
      </c>
      <c r="AY1133" s="17" t="s">
        <v>181</v>
      </c>
      <c r="BE1133" s="148">
        <f>IF(N1133="základní",J1133,0)</f>
        <v>0</v>
      </c>
      <c r="BF1133" s="148">
        <f>IF(N1133="snížená",J1133,0)</f>
        <v>0</v>
      </c>
      <c r="BG1133" s="148">
        <f>IF(N1133="zákl. přenesená",J1133,0)</f>
        <v>0</v>
      </c>
      <c r="BH1133" s="148">
        <f>IF(N1133="sníž. přenesená",J1133,0)</f>
        <v>0</v>
      </c>
      <c r="BI1133" s="148">
        <f>IF(N1133="nulová",J1133,0)</f>
        <v>0</v>
      </c>
      <c r="BJ1133" s="17" t="s">
        <v>83</v>
      </c>
      <c r="BK1133" s="148">
        <f>ROUND(I1133*H1133,2)</f>
        <v>0</v>
      </c>
      <c r="BL1133" s="17" t="s">
        <v>188</v>
      </c>
      <c r="BM1133" s="147" t="s">
        <v>2414</v>
      </c>
    </row>
    <row r="1134" spans="2:65" s="1" customFormat="1" ht="19.5">
      <c r="B1134" s="32"/>
      <c r="D1134" s="149" t="s">
        <v>190</v>
      </c>
      <c r="F1134" s="150" t="s">
        <v>2413</v>
      </c>
      <c r="I1134" s="151"/>
      <c r="L1134" s="32"/>
      <c r="M1134" s="152"/>
      <c r="T1134" s="56"/>
      <c r="AT1134" s="17" t="s">
        <v>190</v>
      </c>
      <c r="AU1134" s="17" t="s">
        <v>85</v>
      </c>
    </row>
    <row r="1135" spans="2:65" s="12" customFormat="1" ht="11.25">
      <c r="B1135" s="168"/>
      <c r="D1135" s="149" t="s">
        <v>1207</v>
      </c>
      <c r="E1135" s="169" t="s">
        <v>1</v>
      </c>
      <c r="F1135" s="170" t="s">
        <v>2415</v>
      </c>
      <c r="H1135" s="171">
        <v>19</v>
      </c>
      <c r="I1135" s="172"/>
      <c r="L1135" s="168"/>
      <c r="M1135" s="173"/>
      <c r="T1135" s="174"/>
      <c r="AT1135" s="169" t="s">
        <v>1207</v>
      </c>
      <c r="AU1135" s="169" t="s">
        <v>85</v>
      </c>
      <c r="AV1135" s="12" t="s">
        <v>85</v>
      </c>
      <c r="AW1135" s="12" t="s">
        <v>33</v>
      </c>
      <c r="AX1135" s="12" t="s">
        <v>83</v>
      </c>
      <c r="AY1135" s="169" t="s">
        <v>181</v>
      </c>
    </row>
    <row r="1136" spans="2:65" s="1" customFormat="1" ht="24.2" customHeight="1">
      <c r="B1136" s="134"/>
      <c r="C1136" s="153" t="s">
        <v>2416</v>
      </c>
      <c r="D1136" s="153" t="s">
        <v>191</v>
      </c>
      <c r="E1136" s="154" t="s">
        <v>2417</v>
      </c>
      <c r="F1136" s="155" t="s">
        <v>2418</v>
      </c>
      <c r="G1136" s="156" t="s">
        <v>217</v>
      </c>
      <c r="H1136" s="157">
        <v>82</v>
      </c>
      <c r="I1136" s="158"/>
      <c r="J1136" s="159">
        <f>ROUND(I1136*H1136,2)</f>
        <v>0</v>
      </c>
      <c r="K1136" s="155" t="s">
        <v>1</v>
      </c>
      <c r="L1136" s="32"/>
      <c r="M1136" s="160" t="s">
        <v>1</v>
      </c>
      <c r="N1136" s="161" t="s">
        <v>41</v>
      </c>
      <c r="P1136" s="145">
        <f>O1136*H1136</f>
        <v>0</v>
      </c>
      <c r="Q1136" s="145">
        <v>0</v>
      </c>
      <c r="R1136" s="145">
        <f>Q1136*H1136</f>
        <v>0</v>
      </c>
      <c r="S1136" s="145">
        <v>0</v>
      </c>
      <c r="T1136" s="146">
        <f>S1136*H1136</f>
        <v>0</v>
      </c>
      <c r="AR1136" s="147" t="s">
        <v>188</v>
      </c>
      <c r="AT1136" s="147" t="s">
        <v>191</v>
      </c>
      <c r="AU1136" s="147" t="s">
        <v>85</v>
      </c>
      <c r="AY1136" s="17" t="s">
        <v>181</v>
      </c>
      <c r="BE1136" s="148">
        <f>IF(N1136="základní",J1136,0)</f>
        <v>0</v>
      </c>
      <c r="BF1136" s="148">
        <f>IF(N1136="snížená",J1136,0)</f>
        <v>0</v>
      </c>
      <c r="BG1136" s="148">
        <f>IF(N1136="zákl. přenesená",J1136,0)</f>
        <v>0</v>
      </c>
      <c r="BH1136" s="148">
        <f>IF(N1136="sníž. přenesená",J1136,0)</f>
        <v>0</v>
      </c>
      <c r="BI1136" s="148">
        <f>IF(N1136="nulová",J1136,0)</f>
        <v>0</v>
      </c>
      <c r="BJ1136" s="17" t="s">
        <v>83</v>
      </c>
      <c r="BK1136" s="148">
        <f>ROUND(I1136*H1136,2)</f>
        <v>0</v>
      </c>
      <c r="BL1136" s="17" t="s">
        <v>188</v>
      </c>
      <c r="BM1136" s="147" t="s">
        <v>2419</v>
      </c>
    </row>
    <row r="1137" spans="2:65" s="1" customFormat="1" ht="11.25">
      <c r="B1137" s="32"/>
      <c r="D1137" s="149" t="s">
        <v>190</v>
      </c>
      <c r="F1137" s="150" t="s">
        <v>2418</v>
      </c>
      <c r="I1137" s="151"/>
      <c r="L1137" s="32"/>
      <c r="M1137" s="152"/>
      <c r="T1137" s="56"/>
      <c r="AT1137" s="17" t="s">
        <v>190</v>
      </c>
      <c r="AU1137" s="17" t="s">
        <v>85</v>
      </c>
    </row>
    <row r="1138" spans="2:65" s="12" customFormat="1" ht="11.25">
      <c r="B1138" s="168"/>
      <c r="D1138" s="149" t="s">
        <v>1207</v>
      </c>
      <c r="E1138" s="169" t="s">
        <v>1</v>
      </c>
      <c r="F1138" s="170" t="s">
        <v>812</v>
      </c>
      <c r="H1138" s="171">
        <v>82</v>
      </c>
      <c r="I1138" s="172"/>
      <c r="L1138" s="168"/>
      <c r="M1138" s="173"/>
      <c r="T1138" s="174"/>
      <c r="AT1138" s="169" t="s">
        <v>1207</v>
      </c>
      <c r="AU1138" s="169" t="s">
        <v>85</v>
      </c>
      <c r="AV1138" s="12" t="s">
        <v>85</v>
      </c>
      <c r="AW1138" s="12" t="s">
        <v>33</v>
      </c>
      <c r="AX1138" s="12" t="s">
        <v>83</v>
      </c>
      <c r="AY1138" s="169" t="s">
        <v>181</v>
      </c>
    </row>
    <row r="1139" spans="2:65" s="1" customFormat="1" ht="24.2" customHeight="1">
      <c r="B1139" s="134"/>
      <c r="C1139" s="153" t="s">
        <v>2420</v>
      </c>
      <c r="D1139" s="153" t="s">
        <v>191</v>
      </c>
      <c r="E1139" s="154" t="s">
        <v>2421</v>
      </c>
      <c r="F1139" s="155" t="s">
        <v>2422</v>
      </c>
      <c r="G1139" s="156" t="s">
        <v>734</v>
      </c>
      <c r="H1139" s="157">
        <v>300</v>
      </c>
      <c r="I1139" s="158"/>
      <c r="J1139" s="159">
        <f>ROUND(I1139*H1139,2)</f>
        <v>0</v>
      </c>
      <c r="K1139" s="155" t="s">
        <v>1</v>
      </c>
      <c r="L1139" s="32"/>
      <c r="M1139" s="160" t="s">
        <v>1</v>
      </c>
      <c r="N1139" s="161" t="s">
        <v>41</v>
      </c>
      <c r="P1139" s="145">
        <f>O1139*H1139</f>
        <v>0</v>
      </c>
      <c r="Q1139" s="145">
        <v>0</v>
      </c>
      <c r="R1139" s="145">
        <f>Q1139*H1139</f>
        <v>0</v>
      </c>
      <c r="S1139" s="145">
        <v>0</v>
      </c>
      <c r="T1139" s="146">
        <f>S1139*H1139</f>
        <v>0</v>
      </c>
      <c r="AR1139" s="147" t="s">
        <v>188</v>
      </c>
      <c r="AT1139" s="147" t="s">
        <v>191</v>
      </c>
      <c r="AU1139" s="147" t="s">
        <v>85</v>
      </c>
      <c r="AY1139" s="17" t="s">
        <v>181</v>
      </c>
      <c r="BE1139" s="148">
        <f>IF(N1139="základní",J1139,0)</f>
        <v>0</v>
      </c>
      <c r="BF1139" s="148">
        <f>IF(N1139="snížená",J1139,0)</f>
        <v>0</v>
      </c>
      <c r="BG1139" s="148">
        <f>IF(N1139="zákl. přenesená",J1139,0)</f>
        <v>0</v>
      </c>
      <c r="BH1139" s="148">
        <f>IF(N1139="sníž. přenesená",J1139,0)</f>
        <v>0</v>
      </c>
      <c r="BI1139" s="148">
        <f>IF(N1139="nulová",J1139,0)</f>
        <v>0</v>
      </c>
      <c r="BJ1139" s="17" t="s">
        <v>83</v>
      </c>
      <c r="BK1139" s="148">
        <f>ROUND(I1139*H1139,2)</f>
        <v>0</v>
      </c>
      <c r="BL1139" s="17" t="s">
        <v>188</v>
      </c>
      <c r="BM1139" s="147" t="s">
        <v>2423</v>
      </c>
    </row>
    <row r="1140" spans="2:65" s="1" customFormat="1" ht="19.5">
      <c r="B1140" s="32"/>
      <c r="D1140" s="149" t="s">
        <v>190</v>
      </c>
      <c r="F1140" s="150" t="s">
        <v>2422</v>
      </c>
      <c r="I1140" s="151"/>
      <c r="L1140" s="32"/>
      <c r="M1140" s="152"/>
      <c r="T1140" s="56"/>
      <c r="AT1140" s="17" t="s">
        <v>190</v>
      </c>
      <c r="AU1140" s="17" t="s">
        <v>85</v>
      </c>
    </row>
    <row r="1141" spans="2:65" s="1" customFormat="1" ht="24.2" customHeight="1">
      <c r="B1141" s="134"/>
      <c r="C1141" s="153" t="s">
        <v>2424</v>
      </c>
      <c r="D1141" s="153" t="s">
        <v>191</v>
      </c>
      <c r="E1141" s="154" t="s">
        <v>2425</v>
      </c>
      <c r="F1141" s="155" t="s">
        <v>2426</v>
      </c>
      <c r="G1141" s="156" t="s">
        <v>734</v>
      </c>
      <c r="H1141" s="157">
        <v>300</v>
      </c>
      <c r="I1141" s="158"/>
      <c r="J1141" s="159">
        <f>ROUND(I1141*H1141,2)</f>
        <v>0</v>
      </c>
      <c r="K1141" s="155" t="s">
        <v>1</v>
      </c>
      <c r="L1141" s="32"/>
      <c r="M1141" s="160" t="s">
        <v>1</v>
      </c>
      <c r="N1141" s="161" t="s">
        <v>41</v>
      </c>
      <c r="P1141" s="145">
        <f>O1141*H1141</f>
        <v>0</v>
      </c>
      <c r="Q1141" s="145">
        <v>0</v>
      </c>
      <c r="R1141" s="145">
        <f>Q1141*H1141</f>
        <v>0</v>
      </c>
      <c r="S1141" s="145">
        <v>1.2999999999999999E-4</v>
      </c>
      <c r="T1141" s="146">
        <f>S1141*H1141</f>
        <v>3.9E-2</v>
      </c>
      <c r="AR1141" s="147" t="s">
        <v>188</v>
      </c>
      <c r="AT1141" s="147" t="s">
        <v>191</v>
      </c>
      <c r="AU1141" s="147" t="s">
        <v>85</v>
      </c>
      <c r="AY1141" s="17" t="s">
        <v>181</v>
      </c>
      <c r="BE1141" s="148">
        <f>IF(N1141="základní",J1141,0)</f>
        <v>0</v>
      </c>
      <c r="BF1141" s="148">
        <f>IF(N1141="snížená",J1141,0)</f>
        <v>0</v>
      </c>
      <c r="BG1141" s="148">
        <f>IF(N1141="zákl. přenesená",J1141,0)</f>
        <v>0</v>
      </c>
      <c r="BH1141" s="148">
        <f>IF(N1141="sníž. přenesená",J1141,0)</f>
        <v>0</v>
      </c>
      <c r="BI1141" s="148">
        <f>IF(N1141="nulová",J1141,0)</f>
        <v>0</v>
      </c>
      <c r="BJ1141" s="17" t="s">
        <v>83</v>
      </c>
      <c r="BK1141" s="148">
        <f>ROUND(I1141*H1141,2)</f>
        <v>0</v>
      </c>
      <c r="BL1141" s="17" t="s">
        <v>188</v>
      </c>
      <c r="BM1141" s="147" t="s">
        <v>2427</v>
      </c>
    </row>
    <row r="1142" spans="2:65" s="1" customFormat="1" ht="11.25">
      <c r="B1142" s="32"/>
      <c r="D1142" s="149" t="s">
        <v>190</v>
      </c>
      <c r="F1142" s="150" t="s">
        <v>2426</v>
      </c>
      <c r="I1142" s="151"/>
      <c r="L1142" s="32"/>
      <c r="M1142" s="152"/>
      <c r="T1142" s="56"/>
      <c r="AT1142" s="17" t="s">
        <v>190</v>
      </c>
      <c r="AU1142" s="17" t="s">
        <v>85</v>
      </c>
    </row>
    <row r="1143" spans="2:65" s="1" customFormat="1" ht="33" customHeight="1">
      <c r="B1143" s="134"/>
      <c r="C1143" s="153" t="s">
        <v>2428</v>
      </c>
      <c r="D1143" s="153" t="s">
        <v>191</v>
      </c>
      <c r="E1143" s="154" t="s">
        <v>2429</v>
      </c>
      <c r="F1143" s="155" t="s">
        <v>2430</v>
      </c>
      <c r="G1143" s="156" t="s">
        <v>868</v>
      </c>
      <c r="H1143" s="157">
        <v>21.109000000000002</v>
      </c>
      <c r="I1143" s="158"/>
      <c r="J1143" s="159">
        <f>ROUND(I1143*H1143,2)</f>
        <v>0</v>
      </c>
      <c r="K1143" s="155" t="s">
        <v>1</v>
      </c>
      <c r="L1143" s="32"/>
      <c r="M1143" s="160" t="s">
        <v>1</v>
      </c>
      <c r="N1143" s="161" t="s">
        <v>41</v>
      </c>
      <c r="P1143" s="145">
        <f>O1143*H1143</f>
        <v>0</v>
      </c>
      <c r="Q1143" s="145">
        <v>0</v>
      </c>
      <c r="R1143" s="145">
        <f>Q1143*H1143</f>
        <v>0</v>
      </c>
      <c r="S1143" s="145">
        <v>0</v>
      </c>
      <c r="T1143" s="146">
        <f>S1143*H1143</f>
        <v>0</v>
      </c>
      <c r="AR1143" s="147" t="s">
        <v>188</v>
      </c>
      <c r="AT1143" s="147" t="s">
        <v>191</v>
      </c>
      <c r="AU1143" s="147" t="s">
        <v>85</v>
      </c>
      <c r="AY1143" s="17" t="s">
        <v>181</v>
      </c>
      <c r="BE1143" s="148">
        <f>IF(N1143="základní",J1143,0)</f>
        <v>0</v>
      </c>
      <c r="BF1143" s="148">
        <f>IF(N1143="snížená",J1143,0)</f>
        <v>0</v>
      </c>
      <c r="BG1143" s="148">
        <f>IF(N1143="zákl. přenesená",J1143,0)</f>
        <v>0</v>
      </c>
      <c r="BH1143" s="148">
        <f>IF(N1143="sníž. přenesená",J1143,0)</f>
        <v>0</v>
      </c>
      <c r="BI1143" s="148">
        <f>IF(N1143="nulová",J1143,0)</f>
        <v>0</v>
      </c>
      <c r="BJ1143" s="17" t="s">
        <v>83</v>
      </c>
      <c r="BK1143" s="148">
        <f>ROUND(I1143*H1143,2)</f>
        <v>0</v>
      </c>
      <c r="BL1143" s="17" t="s">
        <v>188</v>
      </c>
      <c r="BM1143" s="147" t="s">
        <v>2431</v>
      </c>
    </row>
    <row r="1144" spans="2:65" s="1" customFormat="1" ht="19.5">
      <c r="B1144" s="32"/>
      <c r="D1144" s="149" t="s">
        <v>190</v>
      </c>
      <c r="F1144" s="150" t="s">
        <v>2430</v>
      </c>
      <c r="I1144" s="151"/>
      <c r="L1144" s="32"/>
      <c r="M1144" s="152"/>
      <c r="T1144" s="56"/>
      <c r="AT1144" s="17" t="s">
        <v>190</v>
      </c>
      <c r="AU1144" s="17" t="s">
        <v>85</v>
      </c>
    </row>
    <row r="1145" spans="2:65" s="11" customFormat="1" ht="22.9" customHeight="1">
      <c r="B1145" s="124"/>
      <c r="D1145" s="125" t="s">
        <v>75</v>
      </c>
      <c r="E1145" s="162" t="s">
        <v>2432</v>
      </c>
      <c r="F1145" s="162" t="s">
        <v>2433</v>
      </c>
      <c r="I1145" s="127"/>
      <c r="J1145" s="163">
        <f>BK1145</f>
        <v>0</v>
      </c>
      <c r="L1145" s="124"/>
      <c r="M1145" s="129"/>
      <c r="P1145" s="130">
        <f>SUM(P1146:P1179)</f>
        <v>0</v>
      </c>
      <c r="R1145" s="130">
        <f>SUM(R1146:R1179)</f>
        <v>0</v>
      </c>
      <c r="T1145" s="131">
        <f>SUM(T1146:T1179)</f>
        <v>2.7559999999999998E-2</v>
      </c>
      <c r="AR1145" s="125" t="s">
        <v>85</v>
      </c>
      <c r="AT1145" s="132" t="s">
        <v>75</v>
      </c>
      <c r="AU1145" s="132" t="s">
        <v>83</v>
      </c>
      <c r="AY1145" s="125" t="s">
        <v>181</v>
      </c>
      <c r="BK1145" s="133">
        <f>SUM(BK1146:BK1179)</f>
        <v>0</v>
      </c>
    </row>
    <row r="1146" spans="2:65" s="1" customFormat="1" ht="16.5" customHeight="1">
      <c r="B1146" s="134"/>
      <c r="C1146" s="153" t="s">
        <v>2434</v>
      </c>
      <c r="D1146" s="153" t="s">
        <v>191</v>
      </c>
      <c r="E1146" s="154" t="s">
        <v>2435</v>
      </c>
      <c r="F1146" s="155" t="s">
        <v>2436</v>
      </c>
      <c r="G1146" s="156" t="s">
        <v>734</v>
      </c>
      <c r="H1146" s="157">
        <v>3.25</v>
      </c>
      <c r="I1146" s="158"/>
      <c r="J1146" s="159">
        <f>ROUND(I1146*H1146,2)</f>
        <v>0</v>
      </c>
      <c r="K1146" s="155" t="s">
        <v>1</v>
      </c>
      <c r="L1146" s="32"/>
      <c r="M1146" s="160" t="s">
        <v>1</v>
      </c>
      <c r="N1146" s="161" t="s">
        <v>41</v>
      </c>
      <c r="P1146" s="145">
        <f>O1146*H1146</f>
        <v>0</v>
      </c>
      <c r="Q1146" s="145">
        <v>0</v>
      </c>
      <c r="R1146" s="145">
        <f>Q1146*H1146</f>
        <v>0</v>
      </c>
      <c r="S1146" s="145">
        <v>8.4799999999999997E-3</v>
      </c>
      <c r="T1146" s="146">
        <f>S1146*H1146</f>
        <v>2.7559999999999998E-2</v>
      </c>
      <c r="AR1146" s="147" t="s">
        <v>188</v>
      </c>
      <c r="AT1146" s="147" t="s">
        <v>191</v>
      </c>
      <c r="AU1146" s="147" t="s">
        <v>85</v>
      </c>
      <c r="AY1146" s="17" t="s">
        <v>181</v>
      </c>
      <c r="BE1146" s="148">
        <f>IF(N1146="základní",J1146,0)</f>
        <v>0</v>
      </c>
      <c r="BF1146" s="148">
        <f>IF(N1146="snížená",J1146,0)</f>
        <v>0</v>
      </c>
      <c r="BG1146" s="148">
        <f>IF(N1146="zákl. přenesená",J1146,0)</f>
        <v>0</v>
      </c>
      <c r="BH1146" s="148">
        <f>IF(N1146="sníž. přenesená",J1146,0)</f>
        <v>0</v>
      </c>
      <c r="BI1146" s="148">
        <f>IF(N1146="nulová",J1146,0)</f>
        <v>0</v>
      </c>
      <c r="BJ1146" s="17" t="s">
        <v>83</v>
      </c>
      <c r="BK1146" s="148">
        <f>ROUND(I1146*H1146,2)</f>
        <v>0</v>
      </c>
      <c r="BL1146" s="17" t="s">
        <v>188</v>
      </c>
      <c r="BM1146" s="147" t="s">
        <v>2437</v>
      </c>
    </row>
    <row r="1147" spans="2:65" s="1" customFormat="1" ht="11.25">
      <c r="B1147" s="32"/>
      <c r="D1147" s="149" t="s">
        <v>190</v>
      </c>
      <c r="F1147" s="150" t="s">
        <v>2436</v>
      </c>
      <c r="I1147" s="151"/>
      <c r="L1147" s="32"/>
      <c r="M1147" s="152"/>
      <c r="T1147" s="56"/>
      <c r="AT1147" s="17" t="s">
        <v>190</v>
      </c>
      <c r="AU1147" s="17" t="s">
        <v>85</v>
      </c>
    </row>
    <row r="1148" spans="2:65" s="12" customFormat="1" ht="11.25">
      <c r="B1148" s="168"/>
      <c r="D1148" s="149" t="s">
        <v>1207</v>
      </c>
      <c r="E1148" s="169" t="s">
        <v>1</v>
      </c>
      <c r="F1148" s="170" t="s">
        <v>2438</v>
      </c>
      <c r="H1148" s="171">
        <v>3.25</v>
      </c>
      <c r="I1148" s="172"/>
      <c r="L1148" s="168"/>
      <c r="M1148" s="173"/>
      <c r="T1148" s="174"/>
      <c r="AT1148" s="169" t="s">
        <v>1207</v>
      </c>
      <c r="AU1148" s="169" t="s">
        <v>85</v>
      </c>
      <c r="AV1148" s="12" t="s">
        <v>85</v>
      </c>
      <c r="AW1148" s="12" t="s">
        <v>33</v>
      </c>
      <c r="AX1148" s="12" t="s">
        <v>83</v>
      </c>
      <c r="AY1148" s="169" t="s">
        <v>181</v>
      </c>
    </row>
    <row r="1149" spans="2:65" s="1" customFormat="1" ht="16.5" customHeight="1">
      <c r="B1149" s="134"/>
      <c r="C1149" s="153" t="s">
        <v>2439</v>
      </c>
      <c r="D1149" s="153" t="s">
        <v>191</v>
      </c>
      <c r="E1149" s="154" t="s">
        <v>2440</v>
      </c>
      <c r="F1149" s="155" t="s">
        <v>2441</v>
      </c>
      <c r="G1149" s="156" t="s">
        <v>889</v>
      </c>
      <c r="H1149" s="157">
        <v>1</v>
      </c>
      <c r="I1149" s="158"/>
      <c r="J1149" s="159">
        <f>ROUND(I1149*H1149,2)</f>
        <v>0</v>
      </c>
      <c r="K1149" s="155" t="s">
        <v>1</v>
      </c>
      <c r="L1149" s="32"/>
      <c r="M1149" s="160" t="s">
        <v>1</v>
      </c>
      <c r="N1149" s="161" t="s">
        <v>41</v>
      </c>
      <c r="P1149" s="145">
        <f>O1149*H1149</f>
        <v>0</v>
      </c>
      <c r="Q1149" s="145">
        <v>0</v>
      </c>
      <c r="R1149" s="145">
        <f>Q1149*H1149</f>
        <v>0</v>
      </c>
      <c r="S1149" s="145">
        <v>0</v>
      </c>
      <c r="T1149" s="146">
        <f>S1149*H1149</f>
        <v>0</v>
      </c>
      <c r="AR1149" s="147" t="s">
        <v>188</v>
      </c>
      <c r="AT1149" s="147" t="s">
        <v>191</v>
      </c>
      <c r="AU1149" s="147" t="s">
        <v>85</v>
      </c>
      <c r="AY1149" s="17" t="s">
        <v>181</v>
      </c>
      <c r="BE1149" s="148">
        <f>IF(N1149="základní",J1149,0)</f>
        <v>0</v>
      </c>
      <c r="BF1149" s="148">
        <f>IF(N1149="snížená",J1149,0)</f>
        <v>0</v>
      </c>
      <c r="BG1149" s="148">
        <f>IF(N1149="zákl. přenesená",J1149,0)</f>
        <v>0</v>
      </c>
      <c r="BH1149" s="148">
        <f>IF(N1149="sníž. přenesená",J1149,0)</f>
        <v>0</v>
      </c>
      <c r="BI1149" s="148">
        <f>IF(N1149="nulová",J1149,0)</f>
        <v>0</v>
      </c>
      <c r="BJ1149" s="17" t="s">
        <v>83</v>
      </c>
      <c r="BK1149" s="148">
        <f>ROUND(I1149*H1149,2)</f>
        <v>0</v>
      </c>
      <c r="BL1149" s="17" t="s">
        <v>188</v>
      </c>
      <c r="BM1149" s="147" t="s">
        <v>2442</v>
      </c>
    </row>
    <row r="1150" spans="2:65" s="1" customFormat="1" ht="11.25">
      <c r="B1150" s="32"/>
      <c r="D1150" s="149" t="s">
        <v>190</v>
      </c>
      <c r="F1150" s="150" t="s">
        <v>2441</v>
      </c>
      <c r="I1150" s="151"/>
      <c r="L1150" s="32"/>
      <c r="M1150" s="152"/>
      <c r="T1150" s="56"/>
      <c r="AT1150" s="17" t="s">
        <v>190</v>
      </c>
      <c r="AU1150" s="17" t="s">
        <v>85</v>
      </c>
    </row>
    <row r="1151" spans="2:65" s="13" customFormat="1" ht="11.25">
      <c r="B1151" s="175"/>
      <c r="D1151" s="149" t="s">
        <v>1207</v>
      </c>
      <c r="E1151" s="176" t="s">
        <v>1</v>
      </c>
      <c r="F1151" s="177" t="s">
        <v>2443</v>
      </c>
      <c r="H1151" s="176" t="s">
        <v>1</v>
      </c>
      <c r="I1151" s="178"/>
      <c r="L1151" s="175"/>
      <c r="M1151" s="179"/>
      <c r="T1151" s="180"/>
      <c r="AT1151" s="176" t="s">
        <v>1207</v>
      </c>
      <c r="AU1151" s="176" t="s">
        <v>85</v>
      </c>
      <c r="AV1151" s="13" t="s">
        <v>83</v>
      </c>
      <c r="AW1151" s="13" t="s">
        <v>33</v>
      </c>
      <c r="AX1151" s="13" t="s">
        <v>76</v>
      </c>
      <c r="AY1151" s="176" t="s">
        <v>181</v>
      </c>
    </row>
    <row r="1152" spans="2:65" s="13" customFormat="1" ht="11.25">
      <c r="B1152" s="175"/>
      <c r="D1152" s="149" t="s">
        <v>1207</v>
      </c>
      <c r="E1152" s="176" t="s">
        <v>1</v>
      </c>
      <c r="F1152" s="177" t="s">
        <v>2444</v>
      </c>
      <c r="H1152" s="176" t="s">
        <v>1</v>
      </c>
      <c r="I1152" s="178"/>
      <c r="L1152" s="175"/>
      <c r="M1152" s="179"/>
      <c r="T1152" s="180"/>
      <c r="AT1152" s="176" t="s">
        <v>1207</v>
      </c>
      <c r="AU1152" s="176" t="s">
        <v>85</v>
      </c>
      <c r="AV1152" s="13" t="s">
        <v>83</v>
      </c>
      <c r="AW1152" s="13" t="s">
        <v>33</v>
      </c>
      <c r="AX1152" s="13" t="s">
        <v>76</v>
      </c>
      <c r="AY1152" s="176" t="s">
        <v>181</v>
      </c>
    </row>
    <row r="1153" spans="2:65" s="12" customFormat="1" ht="11.25">
      <c r="B1153" s="168"/>
      <c r="D1153" s="149" t="s">
        <v>1207</v>
      </c>
      <c r="E1153" s="169" t="s">
        <v>1</v>
      </c>
      <c r="F1153" s="170" t="s">
        <v>83</v>
      </c>
      <c r="H1153" s="171">
        <v>1</v>
      </c>
      <c r="I1153" s="172"/>
      <c r="L1153" s="168"/>
      <c r="M1153" s="173"/>
      <c r="T1153" s="174"/>
      <c r="AT1153" s="169" t="s">
        <v>1207</v>
      </c>
      <c r="AU1153" s="169" t="s">
        <v>85</v>
      </c>
      <c r="AV1153" s="12" t="s">
        <v>85</v>
      </c>
      <c r="AW1153" s="12" t="s">
        <v>33</v>
      </c>
      <c r="AX1153" s="12" t="s">
        <v>83</v>
      </c>
      <c r="AY1153" s="169" t="s">
        <v>181</v>
      </c>
    </row>
    <row r="1154" spans="2:65" s="1" customFormat="1" ht="16.5" customHeight="1">
      <c r="B1154" s="134"/>
      <c r="C1154" s="153" t="s">
        <v>2445</v>
      </c>
      <c r="D1154" s="153" t="s">
        <v>191</v>
      </c>
      <c r="E1154" s="154" t="s">
        <v>2446</v>
      </c>
      <c r="F1154" s="155" t="s">
        <v>2447</v>
      </c>
      <c r="G1154" s="156" t="s">
        <v>889</v>
      </c>
      <c r="H1154" s="157">
        <v>1</v>
      </c>
      <c r="I1154" s="158"/>
      <c r="J1154" s="159">
        <f>ROUND(I1154*H1154,2)</f>
        <v>0</v>
      </c>
      <c r="K1154" s="155" t="s">
        <v>1</v>
      </c>
      <c r="L1154" s="32"/>
      <c r="M1154" s="160" t="s">
        <v>1</v>
      </c>
      <c r="N1154" s="161" t="s">
        <v>41</v>
      </c>
      <c r="P1154" s="145">
        <f>O1154*H1154</f>
        <v>0</v>
      </c>
      <c r="Q1154" s="145">
        <v>0</v>
      </c>
      <c r="R1154" s="145">
        <f>Q1154*H1154</f>
        <v>0</v>
      </c>
      <c r="S1154" s="145">
        <v>0</v>
      </c>
      <c r="T1154" s="146">
        <f>S1154*H1154</f>
        <v>0</v>
      </c>
      <c r="AR1154" s="147" t="s">
        <v>188</v>
      </c>
      <c r="AT1154" s="147" t="s">
        <v>191</v>
      </c>
      <c r="AU1154" s="147" t="s">
        <v>85</v>
      </c>
      <c r="AY1154" s="17" t="s">
        <v>181</v>
      </c>
      <c r="BE1154" s="148">
        <f>IF(N1154="základní",J1154,0)</f>
        <v>0</v>
      </c>
      <c r="BF1154" s="148">
        <f>IF(N1154="snížená",J1154,0)</f>
        <v>0</v>
      </c>
      <c r="BG1154" s="148">
        <f>IF(N1154="zákl. přenesená",J1154,0)</f>
        <v>0</v>
      </c>
      <c r="BH1154" s="148">
        <f>IF(N1154="sníž. přenesená",J1154,0)</f>
        <v>0</v>
      </c>
      <c r="BI1154" s="148">
        <f>IF(N1154="nulová",J1154,0)</f>
        <v>0</v>
      </c>
      <c r="BJ1154" s="17" t="s">
        <v>83</v>
      </c>
      <c r="BK1154" s="148">
        <f>ROUND(I1154*H1154,2)</f>
        <v>0</v>
      </c>
      <c r="BL1154" s="17" t="s">
        <v>188</v>
      </c>
      <c r="BM1154" s="147" t="s">
        <v>2448</v>
      </c>
    </row>
    <row r="1155" spans="2:65" s="1" customFormat="1" ht="11.25">
      <c r="B1155" s="32"/>
      <c r="D1155" s="149" t="s">
        <v>190</v>
      </c>
      <c r="F1155" s="150" t="s">
        <v>2447</v>
      </c>
      <c r="I1155" s="151"/>
      <c r="L1155" s="32"/>
      <c r="M1155" s="152"/>
      <c r="T1155" s="56"/>
      <c r="AT1155" s="17" t="s">
        <v>190</v>
      </c>
      <c r="AU1155" s="17" t="s">
        <v>85</v>
      </c>
    </row>
    <row r="1156" spans="2:65" s="12" customFormat="1" ht="22.5">
      <c r="B1156" s="168"/>
      <c r="D1156" s="149" t="s">
        <v>1207</v>
      </c>
      <c r="E1156" s="169" t="s">
        <v>1</v>
      </c>
      <c r="F1156" s="170" t="s">
        <v>2449</v>
      </c>
      <c r="H1156" s="171">
        <v>1</v>
      </c>
      <c r="I1156" s="172"/>
      <c r="L1156" s="168"/>
      <c r="M1156" s="173"/>
      <c r="T1156" s="174"/>
      <c r="AT1156" s="169" t="s">
        <v>1207</v>
      </c>
      <c r="AU1156" s="169" t="s">
        <v>85</v>
      </c>
      <c r="AV1156" s="12" t="s">
        <v>85</v>
      </c>
      <c r="AW1156" s="12" t="s">
        <v>33</v>
      </c>
      <c r="AX1156" s="12" t="s">
        <v>83</v>
      </c>
      <c r="AY1156" s="169" t="s">
        <v>181</v>
      </c>
    </row>
    <row r="1157" spans="2:65" s="1" customFormat="1" ht="16.5" customHeight="1">
      <c r="B1157" s="134"/>
      <c r="C1157" s="153" t="s">
        <v>2450</v>
      </c>
      <c r="D1157" s="153" t="s">
        <v>191</v>
      </c>
      <c r="E1157" s="154" t="s">
        <v>2451</v>
      </c>
      <c r="F1157" s="155" t="s">
        <v>4001</v>
      </c>
      <c r="G1157" s="156"/>
      <c r="H1157" s="157"/>
      <c r="I1157" s="158"/>
      <c r="J1157" s="159">
        <f>ROUND(I1157*H1157,2)</f>
        <v>0</v>
      </c>
      <c r="K1157" s="155" t="s">
        <v>1</v>
      </c>
      <c r="L1157" s="32"/>
      <c r="M1157" s="160" t="s">
        <v>1</v>
      </c>
      <c r="N1157" s="161" t="s">
        <v>41</v>
      </c>
      <c r="P1157" s="145">
        <f>O1157*H1157</f>
        <v>0</v>
      </c>
      <c r="Q1157" s="145">
        <v>0</v>
      </c>
      <c r="R1157" s="145">
        <f>Q1157*H1157</f>
        <v>0</v>
      </c>
      <c r="S1157" s="145">
        <v>0</v>
      </c>
      <c r="T1157" s="146">
        <f>S1157*H1157</f>
        <v>0</v>
      </c>
      <c r="AR1157" s="147" t="s">
        <v>188</v>
      </c>
      <c r="AT1157" s="147" t="s">
        <v>191</v>
      </c>
      <c r="AU1157" s="147" t="s">
        <v>85</v>
      </c>
      <c r="AY1157" s="17" t="s">
        <v>181</v>
      </c>
      <c r="BE1157" s="148">
        <f>IF(N1157="základní",J1157,0)</f>
        <v>0</v>
      </c>
      <c r="BF1157" s="148">
        <f>IF(N1157="snížená",J1157,0)</f>
        <v>0</v>
      </c>
      <c r="BG1157" s="148">
        <f>IF(N1157="zákl. přenesená",J1157,0)</f>
        <v>0</v>
      </c>
      <c r="BH1157" s="148">
        <f>IF(N1157="sníž. přenesená",J1157,0)</f>
        <v>0</v>
      </c>
      <c r="BI1157" s="148">
        <f>IF(N1157="nulová",J1157,0)</f>
        <v>0</v>
      </c>
      <c r="BJ1157" s="17" t="s">
        <v>83</v>
      </c>
      <c r="BK1157" s="148">
        <f>ROUND(I1157*H1157,2)</f>
        <v>0</v>
      </c>
      <c r="BL1157" s="17" t="s">
        <v>188</v>
      </c>
      <c r="BM1157" s="147" t="s">
        <v>2452</v>
      </c>
    </row>
    <row r="1158" spans="2:65" s="1" customFormat="1" ht="11.25">
      <c r="B1158" s="32"/>
      <c r="D1158" s="149" t="s">
        <v>190</v>
      </c>
      <c r="F1158" s="150"/>
      <c r="I1158" s="151"/>
      <c r="L1158" s="32"/>
      <c r="M1158" s="152"/>
      <c r="T1158" s="56"/>
      <c r="AT1158" s="17" t="s">
        <v>190</v>
      </c>
      <c r="AU1158" s="17" t="s">
        <v>85</v>
      </c>
    </row>
    <row r="1159" spans="2:65" s="12" customFormat="1" ht="11.25">
      <c r="B1159" s="168"/>
      <c r="D1159" s="149" t="s">
        <v>1207</v>
      </c>
      <c r="E1159" s="169" t="s">
        <v>1</v>
      </c>
      <c r="F1159" s="170"/>
      <c r="H1159" s="171"/>
      <c r="I1159" s="172"/>
      <c r="L1159" s="168"/>
      <c r="M1159" s="173"/>
      <c r="T1159" s="174"/>
      <c r="AT1159" s="169" t="s">
        <v>1207</v>
      </c>
      <c r="AU1159" s="169" t="s">
        <v>85</v>
      </c>
      <c r="AV1159" s="12" t="s">
        <v>85</v>
      </c>
      <c r="AW1159" s="12" t="s">
        <v>33</v>
      </c>
      <c r="AX1159" s="12" t="s">
        <v>83</v>
      </c>
      <c r="AY1159" s="169" t="s">
        <v>181</v>
      </c>
    </row>
    <row r="1160" spans="2:65" s="1" customFormat="1" ht="24.2" customHeight="1">
      <c r="B1160" s="134"/>
      <c r="C1160" s="153" t="s">
        <v>2453</v>
      </c>
      <c r="D1160" s="153" t="s">
        <v>191</v>
      </c>
      <c r="E1160" s="154" t="s">
        <v>2454</v>
      </c>
      <c r="F1160" s="155" t="s">
        <v>2455</v>
      </c>
      <c r="G1160" s="156" t="s">
        <v>889</v>
      </c>
      <c r="H1160" s="157">
        <v>1</v>
      </c>
      <c r="I1160" s="158"/>
      <c r="J1160" s="159">
        <f>ROUND(I1160*H1160,2)</f>
        <v>0</v>
      </c>
      <c r="K1160" s="155" t="s">
        <v>1</v>
      </c>
      <c r="L1160" s="32"/>
      <c r="M1160" s="160" t="s">
        <v>1</v>
      </c>
      <c r="N1160" s="161" t="s">
        <v>41</v>
      </c>
      <c r="P1160" s="145">
        <f>O1160*H1160</f>
        <v>0</v>
      </c>
      <c r="Q1160" s="145">
        <v>0</v>
      </c>
      <c r="R1160" s="145">
        <f>Q1160*H1160</f>
        <v>0</v>
      </c>
      <c r="S1160" s="145">
        <v>0</v>
      </c>
      <c r="T1160" s="146">
        <f>S1160*H1160</f>
        <v>0</v>
      </c>
      <c r="AR1160" s="147" t="s">
        <v>188</v>
      </c>
      <c r="AT1160" s="147" t="s">
        <v>191</v>
      </c>
      <c r="AU1160" s="147" t="s">
        <v>85</v>
      </c>
      <c r="AY1160" s="17" t="s">
        <v>181</v>
      </c>
      <c r="BE1160" s="148">
        <f>IF(N1160="základní",J1160,0)</f>
        <v>0</v>
      </c>
      <c r="BF1160" s="148">
        <f>IF(N1160="snížená",J1160,0)</f>
        <v>0</v>
      </c>
      <c r="BG1160" s="148">
        <f>IF(N1160="zákl. přenesená",J1160,0)</f>
        <v>0</v>
      </c>
      <c r="BH1160" s="148">
        <f>IF(N1160="sníž. přenesená",J1160,0)</f>
        <v>0</v>
      </c>
      <c r="BI1160" s="148">
        <f>IF(N1160="nulová",J1160,0)</f>
        <v>0</v>
      </c>
      <c r="BJ1160" s="17" t="s">
        <v>83</v>
      </c>
      <c r="BK1160" s="148">
        <f>ROUND(I1160*H1160,2)</f>
        <v>0</v>
      </c>
      <c r="BL1160" s="17" t="s">
        <v>188</v>
      </c>
      <c r="BM1160" s="147" t="s">
        <v>2456</v>
      </c>
    </row>
    <row r="1161" spans="2:65" s="1" customFormat="1" ht="19.5">
      <c r="B1161" s="32"/>
      <c r="D1161" s="149" t="s">
        <v>190</v>
      </c>
      <c r="F1161" s="150" t="s">
        <v>2455</v>
      </c>
      <c r="I1161" s="151"/>
      <c r="L1161" s="32"/>
      <c r="M1161" s="152"/>
      <c r="T1161" s="56"/>
      <c r="AT1161" s="17" t="s">
        <v>190</v>
      </c>
      <c r="AU1161" s="17" t="s">
        <v>85</v>
      </c>
    </row>
    <row r="1162" spans="2:65" s="12" customFormat="1" ht="22.5">
      <c r="B1162" s="168"/>
      <c r="D1162" s="149" t="s">
        <v>1207</v>
      </c>
      <c r="E1162" s="169" t="s">
        <v>1</v>
      </c>
      <c r="F1162" s="170" t="s">
        <v>2457</v>
      </c>
      <c r="H1162" s="171">
        <v>1</v>
      </c>
      <c r="I1162" s="172"/>
      <c r="L1162" s="168"/>
      <c r="M1162" s="173"/>
      <c r="T1162" s="174"/>
      <c r="AT1162" s="169" t="s">
        <v>1207</v>
      </c>
      <c r="AU1162" s="169" t="s">
        <v>85</v>
      </c>
      <c r="AV1162" s="12" t="s">
        <v>85</v>
      </c>
      <c r="AW1162" s="12" t="s">
        <v>33</v>
      </c>
      <c r="AX1162" s="12" t="s">
        <v>76</v>
      </c>
      <c r="AY1162" s="169" t="s">
        <v>181</v>
      </c>
    </row>
    <row r="1163" spans="2:65" s="14" customFormat="1" ht="11.25">
      <c r="B1163" s="181"/>
      <c r="D1163" s="149" t="s">
        <v>1207</v>
      </c>
      <c r="E1163" s="182" t="s">
        <v>1</v>
      </c>
      <c r="F1163" s="183" t="s">
        <v>1221</v>
      </c>
      <c r="H1163" s="184">
        <v>1</v>
      </c>
      <c r="I1163" s="185"/>
      <c r="L1163" s="181"/>
      <c r="M1163" s="186"/>
      <c r="T1163" s="187"/>
      <c r="AT1163" s="182" t="s">
        <v>1207</v>
      </c>
      <c r="AU1163" s="182" t="s">
        <v>85</v>
      </c>
      <c r="AV1163" s="14" t="s">
        <v>200</v>
      </c>
      <c r="AW1163" s="14" t="s">
        <v>33</v>
      </c>
      <c r="AX1163" s="14" t="s">
        <v>83</v>
      </c>
      <c r="AY1163" s="182" t="s">
        <v>181</v>
      </c>
    </row>
    <row r="1164" spans="2:65" s="1" customFormat="1" ht="16.5" customHeight="1">
      <c r="B1164" s="134"/>
      <c r="C1164" s="153" t="s">
        <v>2458</v>
      </c>
      <c r="D1164" s="153" t="s">
        <v>191</v>
      </c>
      <c r="E1164" s="154" t="s">
        <v>2459</v>
      </c>
      <c r="F1164" s="155" t="s">
        <v>2460</v>
      </c>
      <c r="G1164" s="156" t="s">
        <v>889</v>
      </c>
      <c r="H1164" s="157">
        <v>1</v>
      </c>
      <c r="I1164" s="158"/>
      <c r="J1164" s="159">
        <f>ROUND(I1164*H1164,2)</f>
        <v>0</v>
      </c>
      <c r="K1164" s="155" t="s">
        <v>1</v>
      </c>
      <c r="L1164" s="32"/>
      <c r="M1164" s="160" t="s">
        <v>1</v>
      </c>
      <c r="N1164" s="161" t="s">
        <v>41</v>
      </c>
      <c r="P1164" s="145">
        <f>O1164*H1164</f>
        <v>0</v>
      </c>
      <c r="Q1164" s="145">
        <v>0</v>
      </c>
      <c r="R1164" s="145">
        <f>Q1164*H1164</f>
        <v>0</v>
      </c>
      <c r="S1164" s="145">
        <v>0</v>
      </c>
      <c r="T1164" s="146">
        <f>S1164*H1164</f>
        <v>0</v>
      </c>
      <c r="AR1164" s="147" t="s">
        <v>188</v>
      </c>
      <c r="AT1164" s="147" t="s">
        <v>191</v>
      </c>
      <c r="AU1164" s="147" t="s">
        <v>85</v>
      </c>
      <c r="AY1164" s="17" t="s">
        <v>181</v>
      </c>
      <c r="BE1164" s="148">
        <f>IF(N1164="základní",J1164,0)</f>
        <v>0</v>
      </c>
      <c r="BF1164" s="148">
        <f>IF(N1164="snížená",J1164,0)</f>
        <v>0</v>
      </c>
      <c r="BG1164" s="148">
        <f>IF(N1164="zákl. přenesená",J1164,0)</f>
        <v>0</v>
      </c>
      <c r="BH1164" s="148">
        <f>IF(N1164="sníž. přenesená",J1164,0)</f>
        <v>0</v>
      </c>
      <c r="BI1164" s="148">
        <f>IF(N1164="nulová",J1164,0)</f>
        <v>0</v>
      </c>
      <c r="BJ1164" s="17" t="s">
        <v>83</v>
      </c>
      <c r="BK1164" s="148">
        <f>ROUND(I1164*H1164,2)</f>
        <v>0</v>
      </c>
      <c r="BL1164" s="17" t="s">
        <v>188</v>
      </c>
      <c r="BM1164" s="147" t="s">
        <v>2461</v>
      </c>
    </row>
    <row r="1165" spans="2:65" s="1" customFormat="1" ht="11.25">
      <c r="B1165" s="32"/>
      <c r="D1165" s="149" t="s">
        <v>190</v>
      </c>
      <c r="F1165" s="150" t="s">
        <v>2460</v>
      </c>
      <c r="I1165" s="151"/>
      <c r="L1165" s="32"/>
      <c r="M1165" s="152"/>
      <c r="T1165" s="56"/>
      <c r="AT1165" s="17" t="s">
        <v>190</v>
      </c>
      <c r="AU1165" s="17" t="s">
        <v>85</v>
      </c>
    </row>
    <row r="1166" spans="2:65" s="12" customFormat="1" ht="22.5">
      <c r="B1166" s="168"/>
      <c r="D1166" s="149" t="s">
        <v>1207</v>
      </c>
      <c r="E1166" s="169" t="s">
        <v>1</v>
      </c>
      <c r="F1166" s="170" t="s">
        <v>2462</v>
      </c>
      <c r="H1166" s="171">
        <v>1</v>
      </c>
      <c r="I1166" s="172"/>
      <c r="L1166" s="168"/>
      <c r="M1166" s="173"/>
      <c r="T1166" s="174"/>
      <c r="AT1166" s="169" t="s">
        <v>1207</v>
      </c>
      <c r="AU1166" s="169" t="s">
        <v>85</v>
      </c>
      <c r="AV1166" s="12" t="s">
        <v>85</v>
      </c>
      <c r="AW1166" s="12" t="s">
        <v>33</v>
      </c>
      <c r="AX1166" s="12" t="s">
        <v>83</v>
      </c>
      <c r="AY1166" s="169" t="s">
        <v>181</v>
      </c>
    </row>
    <row r="1167" spans="2:65" s="1" customFormat="1" ht="16.5" customHeight="1">
      <c r="B1167" s="134"/>
      <c r="C1167" s="153" t="s">
        <v>2463</v>
      </c>
      <c r="D1167" s="153" t="s">
        <v>191</v>
      </c>
      <c r="E1167" s="154" t="s">
        <v>2464</v>
      </c>
      <c r="F1167" s="155" t="s">
        <v>2465</v>
      </c>
      <c r="G1167" s="156" t="s">
        <v>889</v>
      </c>
      <c r="H1167" s="157">
        <v>1</v>
      </c>
      <c r="I1167" s="158"/>
      <c r="J1167" s="159">
        <f>ROUND(I1167*H1167,2)</f>
        <v>0</v>
      </c>
      <c r="K1167" s="155" t="s">
        <v>1</v>
      </c>
      <c r="L1167" s="32"/>
      <c r="M1167" s="160" t="s">
        <v>1</v>
      </c>
      <c r="N1167" s="161" t="s">
        <v>41</v>
      </c>
      <c r="P1167" s="145">
        <f>O1167*H1167</f>
        <v>0</v>
      </c>
      <c r="Q1167" s="145">
        <v>0</v>
      </c>
      <c r="R1167" s="145">
        <f>Q1167*H1167</f>
        <v>0</v>
      </c>
      <c r="S1167" s="145">
        <v>0</v>
      </c>
      <c r="T1167" s="146">
        <f>S1167*H1167</f>
        <v>0</v>
      </c>
      <c r="AR1167" s="147" t="s">
        <v>188</v>
      </c>
      <c r="AT1167" s="147" t="s">
        <v>191</v>
      </c>
      <c r="AU1167" s="147" t="s">
        <v>85</v>
      </c>
      <c r="AY1167" s="17" t="s">
        <v>181</v>
      </c>
      <c r="BE1167" s="148">
        <f>IF(N1167="základní",J1167,0)</f>
        <v>0</v>
      </c>
      <c r="BF1167" s="148">
        <f>IF(N1167="snížená",J1167,0)</f>
        <v>0</v>
      </c>
      <c r="BG1167" s="148">
        <f>IF(N1167="zákl. přenesená",J1167,0)</f>
        <v>0</v>
      </c>
      <c r="BH1167" s="148">
        <f>IF(N1167="sníž. přenesená",J1167,0)</f>
        <v>0</v>
      </c>
      <c r="BI1167" s="148">
        <f>IF(N1167="nulová",J1167,0)</f>
        <v>0</v>
      </c>
      <c r="BJ1167" s="17" t="s">
        <v>83</v>
      </c>
      <c r="BK1167" s="148">
        <f>ROUND(I1167*H1167,2)</f>
        <v>0</v>
      </c>
      <c r="BL1167" s="17" t="s">
        <v>188</v>
      </c>
      <c r="BM1167" s="147" t="s">
        <v>2466</v>
      </c>
    </row>
    <row r="1168" spans="2:65" s="1" customFormat="1" ht="11.25">
      <c r="B1168" s="32"/>
      <c r="D1168" s="149" t="s">
        <v>190</v>
      </c>
      <c r="F1168" s="150" t="s">
        <v>2465</v>
      </c>
      <c r="I1168" s="151"/>
      <c r="L1168" s="32"/>
      <c r="M1168" s="152"/>
      <c r="T1168" s="56"/>
      <c r="AT1168" s="17" t="s">
        <v>190</v>
      </c>
      <c r="AU1168" s="17" t="s">
        <v>85</v>
      </c>
    </row>
    <row r="1169" spans="2:65" s="12" customFormat="1" ht="33.75">
      <c r="B1169" s="168"/>
      <c r="D1169" s="149" t="s">
        <v>1207</v>
      </c>
      <c r="E1169" s="169" t="s">
        <v>1</v>
      </c>
      <c r="F1169" s="170" t="s">
        <v>2467</v>
      </c>
      <c r="H1169" s="171">
        <v>1</v>
      </c>
      <c r="I1169" s="172"/>
      <c r="L1169" s="168"/>
      <c r="M1169" s="173"/>
      <c r="T1169" s="174"/>
      <c r="AT1169" s="169" t="s">
        <v>1207</v>
      </c>
      <c r="AU1169" s="169" t="s">
        <v>85</v>
      </c>
      <c r="AV1169" s="12" t="s">
        <v>85</v>
      </c>
      <c r="AW1169" s="12" t="s">
        <v>33</v>
      </c>
      <c r="AX1169" s="12" t="s">
        <v>76</v>
      </c>
      <c r="AY1169" s="169" t="s">
        <v>181</v>
      </c>
    </row>
    <row r="1170" spans="2:65" s="13" customFormat="1" ht="11.25">
      <c r="B1170" s="175"/>
      <c r="D1170" s="149" t="s">
        <v>1207</v>
      </c>
      <c r="E1170" s="176" t="s">
        <v>1</v>
      </c>
      <c r="F1170" s="177" t="s">
        <v>2468</v>
      </c>
      <c r="H1170" s="176" t="s">
        <v>1</v>
      </c>
      <c r="I1170" s="178"/>
      <c r="L1170" s="175"/>
      <c r="M1170" s="179"/>
      <c r="T1170" s="180"/>
      <c r="AT1170" s="176" t="s">
        <v>1207</v>
      </c>
      <c r="AU1170" s="176" t="s">
        <v>85</v>
      </c>
      <c r="AV1170" s="13" t="s">
        <v>83</v>
      </c>
      <c r="AW1170" s="13" t="s">
        <v>33</v>
      </c>
      <c r="AX1170" s="13" t="s">
        <v>76</v>
      </c>
      <c r="AY1170" s="176" t="s">
        <v>181</v>
      </c>
    </row>
    <row r="1171" spans="2:65" s="14" customFormat="1" ht="11.25">
      <c r="B1171" s="181"/>
      <c r="D1171" s="149" t="s">
        <v>1207</v>
      </c>
      <c r="E1171" s="182" t="s">
        <v>1</v>
      </c>
      <c r="F1171" s="183" t="s">
        <v>1221</v>
      </c>
      <c r="H1171" s="184">
        <v>1</v>
      </c>
      <c r="I1171" s="185"/>
      <c r="L1171" s="181"/>
      <c r="M1171" s="186"/>
      <c r="T1171" s="187"/>
      <c r="AT1171" s="182" t="s">
        <v>1207</v>
      </c>
      <c r="AU1171" s="182" t="s">
        <v>85</v>
      </c>
      <c r="AV1171" s="14" t="s">
        <v>200</v>
      </c>
      <c r="AW1171" s="14" t="s">
        <v>33</v>
      </c>
      <c r="AX1171" s="14" t="s">
        <v>83</v>
      </c>
      <c r="AY1171" s="182" t="s">
        <v>181</v>
      </c>
    </row>
    <row r="1172" spans="2:65" s="1" customFormat="1" ht="16.5" customHeight="1">
      <c r="B1172" s="134"/>
      <c r="C1172" s="153" t="s">
        <v>2469</v>
      </c>
      <c r="D1172" s="153" t="s">
        <v>191</v>
      </c>
      <c r="E1172" s="154" t="s">
        <v>2470</v>
      </c>
      <c r="F1172" s="155" t="s">
        <v>2471</v>
      </c>
      <c r="G1172" s="156" t="s">
        <v>889</v>
      </c>
      <c r="H1172" s="157">
        <v>1</v>
      </c>
      <c r="I1172" s="158"/>
      <c r="J1172" s="159">
        <f>ROUND(I1172*H1172,2)</f>
        <v>0</v>
      </c>
      <c r="K1172" s="155" t="s">
        <v>1</v>
      </c>
      <c r="L1172" s="32"/>
      <c r="M1172" s="160" t="s">
        <v>1</v>
      </c>
      <c r="N1172" s="161" t="s">
        <v>41</v>
      </c>
      <c r="P1172" s="145">
        <f>O1172*H1172</f>
        <v>0</v>
      </c>
      <c r="Q1172" s="145">
        <v>0</v>
      </c>
      <c r="R1172" s="145">
        <f>Q1172*H1172</f>
        <v>0</v>
      </c>
      <c r="S1172" s="145">
        <v>0</v>
      </c>
      <c r="T1172" s="146">
        <f>S1172*H1172</f>
        <v>0</v>
      </c>
      <c r="AR1172" s="147" t="s">
        <v>188</v>
      </c>
      <c r="AT1172" s="147" t="s">
        <v>191</v>
      </c>
      <c r="AU1172" s="147" t="s">
        <v>85</v>
      </c>
      <c r="AY1172" s="17" t="s">
        <v>181</v>
      </c>
      <c r="BE1172" s="148">
        <f>IF(N1172="základní",J1172,0)</f>
        <v>0</v>
      </c>
      <c r="BF1172" s="148">
        <f>IF(N1172="snížená",J1172,0)</f>
        <v>0</v>
      </c>
      <c r="BG1172" s="148">
        <f>IF(N1172="zákl. přenesená",J1172,0)</f>
        <v>0</v>
      </c>
      <c r="BH1172" s="148">
        <f>IF(N1172="sníž. přenesená",J1172,0)</f>
        <v>0</v>
      </c>
      <c r="BI1172" s="148">
        <f>IF(N1172="nulová",J1172,0)</f>
        <v>0</v>
      </c>
      <c r="BJ1172" s="17" t="s">
        <v>83</v>
      </c>
      <c r="BK1172" s="148">
        <f>ROUND(I1172*H1172,2)</f>
        <v>0</v>
      </c>
      <c r="BL1172" s="17" t="s">
        <v>188</v>
      </c>
      <c r="BM1172" s="147" t="s">
        <v>2472</v>
      </c>
    </row>
    <row r="1173" spans="2:65" s="1" customFormat="1" ht="11.25">
      <c r="B1173" s="32"/>
      <c r="D1173" s="149" t="s">
        <v>190</v>
      </c>
      <c r="F1173" s="150" t="s">
        <v>2471</v>
      </c>
      <c r="I1173" s="151"/>
      <c r="L1173" s="32"/>
      <c r="M1173" s="152"/>
      <c r="T1173" s="56"/>
      <c r="AT1173" s="17" t="s">
        <v>190</v>
      </c>
      <c r="AU1173" s="17" t="s">
        <v>85</v>
      </c>
    </row>
    <row r="1174" spans="2:65" s="12" customFormat="1" ht="22.5">
      <c r="B1174" s="168"/>
      <c r="D1174" s="149" t="s">
        <v>1207</v>
      </c>
      <c r="E1174" s="169" t="s">
        <v>1</v>
      </c>
      <c r="F1174" s="170" t="s">
        <v>2473</v>
      </c>
      <c r="H1174" s="171">
        <v>1</v>
      </c>
      <c r="I1174" s="172"/>
      <c r="L1174" s="168"/>
      <c r="M1174" s="173"/>
      <c r="T1174" s="174"/>
      <c r="AT1174" s="169" t="s">
        <v>1207</v>
      </c>
      <c r="AU1174" s="169" t="s">
        <v>85</v>
      </c>
      <c r="AV1174" s="12" t="s">
        <v>85</v>
      </c>
      <c r="AW1174" s="12" t="s">
        <v>33</v>
      </c>
      <c r="AX1174" s="12" t="s">
        <v>83</v>
      </c>
      <c r="AY1174" s="169" t="s">
        <v>181</v>
      </c>
    </row>
    <row r="1175" spans="2:65" s="1" customFormat="1" ht="16.5" customHeight="1">
      <c r="B1175" s="134"/>
      <c r="C1175" s="153" t="s">
        <v>2474</v>
      </c>
      <c r="D1175" s="153" t="s">
        <v>191</v>
      </c>
      <c r="E1175" s="154" t="s">
        <v>2475</v>
      </c>
      <c r="F1175" s="155" t="s">
        <v>2476</v>
      </c>
      <c r="G1175" s="156" t="s">
        <v>889</v>
      </c>
      <c r="H1175" s="157">
        <v>1</v>
      </c>
      <c r="I1175" s="158"/>
      <c r="J1175" s="159">
        <f>ROUND(I1175*H1175,2)</f>
        <v>0</v>
      </c>
      <c r="K1175" s="155" t="s">
        <v>1</v>
      </c>
      <c r="L1175" s="32"/>
      <c r="M1175" s="160" t="s">
        <v>1</v>
      </c>
      <c r="N1175" s="161" t="s">
        <v>41</v>
      </c>
      <c r="P1175" s="145">
        <f>O1175*H1175</f>
        <v>0</v>
      </c>
      <c r="Q1175" s="145">
        <v>0</v>
      </c>
      <c r="R1175" s="145">
        <f>Q1175*H1175</f>
        <v>0</v>
      </c>
      <c r="S1175" s="145">
        <v>0</v>
      </c>
      <c r="T1175" s="146">
        <f>S1175*H1175</f>
        <v>0</v>
      </c>
      <c r="AR1175" s="147" t="s">
        <v>188</v>
      </c>
      <c r="AT1175" s="147" t="s">
        <v>191</v>
      </c>
      <c r="AU1175" s="147" t="s">
        <v>85</v>
      </c>
      <c r="AY1175" s="17" t="s">
        <v>181</v>
      </c>
      <c r="BE1175" s="148">
        <f>IF(N1175="základní",J1175,0)</f>
        <v>0</v>
      </c>
      <c r="BF1175" s="148">
        <f>IF(N1175="snížená",J1175,0)</f>
        <v>0</v>
      </c>
      <c r="BG1175" s="148">
        <f>IF(N1175="zákl. přenesená",J1175,0)</f>
        <v>0</v>
      </c>
      <c r="BH1175" s="148">
        <f>IF(N1175="sníž. přenesená",J1175,0)</f>
        <v>0</v>
      </c>
      <c r="BI1175" s="148">
        <f>IF(N1175="nulová",J1175,0)</f>
        <v>0</v>
      </c>
      <c r="BJ1175" s="17" t="s">
        <v>83</v>
      </c>
      <c r="BK1175" s="148">
        <f>ROUND(I1175*H1175,2)</f>
        <v>0</v>
      </c>
      <c r="BL1175" s="17" t="s">
        <v>188</v>
      </c>
      <c r="BM1175" s="147" t="s">
        <v>2477</v>
      </c>
    </row>
    <row r="1176" spans="2:65" s="1" customFormat="1" ht="11.25">
      <c r="B1176" s="32"/>
      <c r="D1176" s="149" t="s">
        <v>190</v>
      </c>
      <c r="F1176" s="150" t="s">
        <v>2476</v>
      </c>
      <c r="I1176" s="151"/>
      <c r="L1176" s="32"/>
      <c r="M1176" s="152"/>
      <c r="T1176" s="56"/>
      <c r="AT1176" s="17" t="s">
        <v>190</v>
      </c>
      <c r="AU1176" s="17" t="s">
        <v>85</v>
      </c>
    </row>
    <row r="1177" spans="2:65" s="13" customFormat="1" ht="22.5">
      <c r="B1177" s="175"/>
      <c r="D1177" s="149" t="s">
        <v>1207</v>
      </c>
      <c r="E1177" s="176" t="s">
        <v>1</v>
      </c>
      <c r="F1177" s="177" t="s">
        <v>2478</v>
      </c>
      <c r="H1177" s="176" t="s">
        <v>1</v>
      </c>
      <c r="I1177" s="178"/>
      <c r="L1177" s="175"/>
      <c r="M1177" s="179"/>
      <c r="T1177" s="180"/>
      <c r="AT1177" s="176" t="s">
        <v>1207</v>
      </c>
      <c r="AU1177" s="176" t="s">
        <v>85</v>
      </c>
      <c r="AV1177" s="13" t="s">
        <v>83</v>
      </c>
      <c r="AW1177" s="13" t="s">
        <v>33</v>
      </c>
      <c r="AX1177" s="13" t="s">
        <v>76</v>
      </c>
      <c r="AY1177" s="176" t="s">
        <v>181</v>
      </c>
    </row>
    <row r="1178" spans="2:65" s="13" customFormat="1" ht="22.5">
      <c r="B1178" s="175"/>
      <c r="D1178" s="149" t="s">
        <v>1207</v>
      </c>
      <c r="E1178" s="176" t="s">
        <v>1</v>
      </c>
      <c r="F1178" s="177" t="s">
        <v>2479</v>
      </c>
      <c r="H1178" s="176" t="s">
        <v>1</v>
      </c>
      <c r="I1178" s="178"/>
      <c r="L1178" s="175"/>
      <c r="M1178" s="179"/>
      <c r="T1178" s="180"/>
      <c r="AT1178" s="176" t="s">
        <v>1207</v>
      </c>
      <c r="AU1178" s="176" t="s">
        <v>85</v>
      </c>
      <c r="AV1178" s="13" t="s">
        <v>83</v>
      </c>
      <c r="AW1178" s="13" t="s">
        <v>33</v>
      </c>
      <c r="AX1178" s="13" t="s">
        <v>76</v>
      </c>
      <c r="AY1178" s="176" t="s">
        <v>181</v>
      </c>
    </row>
    <row r="1179" spans="2:65" s="12" customFormat="1" ht="11.25">
      <c r="B1179" s="168"/>
      <c r="D1179" s="149" t="s">
        <v>1207</v>
      </c>
      <c r="E1179" s="169" t="s">
        <v>1</v>
      </c>
      <c r="F1179" s="170" t="s">
        <v>83</v>
      </c>
      <c r="H1179" s="171">
        <v>1</v>
      </c>
      <c r="I1179" s="172"/>
      <c r="L1179" s="168"/>
      <c r="M1179" s="173"/>
      <c r="T1179" s="174"/>
      <c r="AT1179" s="169" t="s">
        <v>1207</v>
      </c>
      <c r="AU1179" s="169" t="s">
        <v>85</v>
      </c>
      <c r="AV1179" s="12" t="s">
        <v>85</v>
      </c>
      <c r="AW1179" s="12" t="s">
        <v>33</v>
      </c>
      <c r="AX1179" s="12" t="s">
        <v>83</v>
      </c>
      <c r="AY1179" s="169" t="s">
        <v>181</v>
      </c>
    </row>
    <row r="1180" spans="2:65" s="11" customFormat="1" ht="22.9" customHeight="1">
      <c r="B1180" s="124"/>
      <c r="D1180" s="125" t="s">
        <v>75</v>
      </c>
      <c r="E1180" s="162" t="s">
        <v>1101</v>
      </c>
      <c r="F1180" s="162" t="s">
        <v>1102</v>
      </c>
      <c r="I1180" s="127"/>
      <c r="J1180" s="163">
        <f>BK1180</f>
        <v>0</v>
      </c>
      <c r="L1180" s="124"/>
      <c r="M1180" s="129"/>
      <c r="P1180" s="130">
        <f>SUM(P1181:P1260)</f>
        <v>0</v>
      </c>
      <c r="R1180" s="130">
        <f>SUM(R1181:R1260)</f>
        <v>8.1478199999999987E-2</v>
      </c>
      <c r="T1180" s="131">
        <f>SUM(T1181:T1260)</f>
        <v>0.46636</v>
      </c>
      <c r="AR1180" s="125" t="s">
        <v>85</v>
      </c>
      <c r="AT1180" s="132" t="s">
        <v>75</v>
      </c>
      <c r="AU1180" s="132" t="s">
        <v>83</v>
      </c>
      <c r="AY1180" s="125" t="s">
        <v>181</v>
      </c>
      <c r="BK1180" s="133">
        <f>SUM(BK1181:BK1260)</f>
        <v>0</v>
      </c>
    </row>
    <row r="1181" spans="2:65" s="1" customFormat="1" ht="16.5" customHeight="1">
      <c r="B1181" s="134"/>
      <c r="C1181" s="153" t="s">
        <v>2480</v>
      </c>
      <c r="D1181" s="153" t="s">
        <v>191</v>
      </c>
      <c r="E1181" s="154" t="s">
        <v>2481</v>
      </c>
      <c r="F1181" s="155" t="s">
        <v>2482</v>
      </c>
      <c r="G1181" s="156" t="s">
        <v>185</v>
      </c>
      <c r="H1181" s="157">
        <v>18</v>
      </c>
      <c r="I1181" s="158"/>
      <c r="J1181" s="159">
        <f>ROUND(I1181*H1181,2)</f>
        <v>0</v>
      </c>
      <c r="K1181" s="155" t="s">
        <v>1</v>
      </c>
      <c r="L1181" s="32"/>
      <c r="M1181" s="160" t="s">
        <v>1</v>
      </c>
      <c r="N1181" s="161" t="s">
        <v>41</v>
      </c>
      <c r="P1181" s="145">
        <f>O1181*H1181</f>
        <v>0</v>
      </c>
      <c r="Q1181" s="145">
        <v>6.9999999999999994E-5</v>
      </c>
      <c r="R1181" s="145">
        <f>Q1181*H1181</f>
        <v>1.2599999999999998E-3</v>
      </c>
      <c r="S1181" s="145">
        <v>0</v>
      </c>
      <c r="T1181" s="146">
        <f>S1181*H1181</f>
        <v>0</v>
      </c>
      <c r="AR1181" s="147" t="s">
        <v>188</v>
      </c>
      <c r="AT1181" s="147" t="s">
        <v>191</v>
      </c>
      <c r="AU1181" s="147" t="s">
        <v>85</v>
      </c>
      <c r="AY1181" s="17" t="s">
        <v>181</v>
      </c>
      <c r="BE1181" s="148">
        <f>IF(N1181="základní",J1181,0)</f>
        <v>0</v>
      </c>
      <c r="BF1181" s="148">
        <f>IF(N1181="snížená",J1181,0)</f>
        <v>0</v>
      </c>
      <c r="BG1181" s="148">
        <f>IF(N1181="zákl. přenesená",J1181,0)</f>
        <v>0</v>
      </c>
      <c r="BH1181" s="148">
        <f>IF(N1181="sníž. přenesená",J1181,0)</f>
        <v>0</v>
      </c>
      <c r="BI1181" s="148">
        <f>IF(N1181="nulová",J1181,0)</f>
        <v>0</v>
      </c>
      <c r="BJ1181" s="17" t="s">
        <v>83</v>
      </c>
      <c r="BK1181" s="148">
        <f>ROUND(I1181*H1181,2)</f>
        <v>0</v>
      </c>
      <c r="BL1181" s="17" t="s">
        <v>188</v>
      </c>
      <c r="BM1181" s="147" t="s">
        <v>2483</v>
      </c>
    </row>
    <row r="1182" spans="2:65" s="1" customFormat="1" ht="11.25">
      <c r="B1182" s="32"/>
      <c r="D1182" s="149" t="s">
        <v>190</v>
      </c>
      <c r="F1182" s="150" t="s">
        <v>2482</v>
      </c>
      <c r="I1182" s="151"/>
      <c r="L1182" s="32"/>
      <c r="M1182" s="152"/>
      <c r="T1182" s="56"/>
      <c r="AT1182" s="17" t="s">
        <v>190</v>
      </c>
      <c r="AU1182" s="17" t="s">
        <v>85</v>
      </c>
    </row>
    <row r="1183" spans="2:65" s="12" customFormat="1" ht="11.25">
      <c r="B1183" s="168"/>
      <c r="D1183" s="149" t="s">
        <v>1207</v>
      </c>
      <c r="E1183" s="169" t="s">
        <v>1</v>
      </c>
      <c r="F1183" s="170" t="s">
        <v>2484</v>
      </c>
      <c r="H1183" s="171">
        <v>18</v>
      </c>
      <c r="I1183" s="172"/>
      <c r="L1183" s="168"/>
      <c r="M1183" s="173"/>
      <c r="T1183" s="174"/>
      <c r="AT1183" s="169" t="s">
        <v>1207</v>
      </c>
      <c r="AU1183" s="169" t="s">
        <v>85</v>
      </c>
      <c r="AV1183" s="12" t="s">
        <v>85</v>
      </c>
      <c r="AW1183" s="12" t="s">
        <v>33</v>
      </c>
      <c r="AX1183" s="12" t="s">
        <v>83</v>
      </c>
      <c r="AY1183" s="169" t="s">
        <v>181</v>
      </c>
    </row>
    <row r="1184" spans="2:65" s="1" customFormat="1" ht="16.5" customHeight="1">
      <c r="B1184" s="134"/>
      <c r="C1184" s="135" t="s">
        <v>2485</v>
      </c>
      <c r="D1184" s="135" t="s">
        <v>182</v>
      </c>
      <c r="E1184" s="136" t="s">
        <v>2486</v>
      </c>
      <c r="F1184" s="137" t="s">
        <v>2487</v>
      </c>
      <c r="G1184" s="138" t="s">
        <v>185</v>
      </c>
      <c r="H1184" s="139">
        <v>18</v>
      </c>
      <c r="I1184" s="140"/>
      <c r="J1184" s="141">
        <f>ROUND(I1184*H1184,2)</f>
        <v>0</v>
      </c>
      <c r="K1184" s="137" t="s">
        <v>1</v>
      </c>
      <c r="L1184" s="142"/>
      <c r="M1184" s="143" t="s">
        <v>1</v>
      </c>
      <c r="N1184" s="144" t="s">
        <v>41</v>
      </c>
      <c r="P1184" s="145">
        <f>O1184*H1184</f>
        <v>0</v>
      </c>
      <c r="Q1184" s="145">
        <v>0</v>
      </c>
      <c r="R1184" s="145">
        <f>Q1184*H1184</f>
        <v>0</v>
      </c>
      <c r="S1184" s="145">
        <v>0</v>
      </c>
      <c r="T1184" s="146">
        <f>S1184*H1184</f>
        <v>0</v>
      </c>
      <c r="AR1184" s="147" t="s">
        <v>187</v>
      </c>
      <c r="AT1184" s="147" t="s">
        <v>182</v>
      </c>
      <c r="AU1184" s="147" t="s">
        <v>85</v>
      </c>
      <c r="AY1184" s="17" t="s">
        <v>181</v>
      </c>
      <c r="BE1184" s="148">
        <f>IF(N1184="základní",J1184,0)</f>
        <v>0</v>
      </c>
      <c r="BF1184" s="148">
        <f>IF(N1184="snížená",J1184,0)</f>
        <v>0</v>
      </c>
      <c r="BG1184" s="148">
        <f>IF(N1184="zákl. přenesená",J1184,0)</f>
        <v>0</v>
      </c>
      <c r="BH1184" s="148">
        <f>IF(N1184="sníž. přenesená",J1184,0)</f>
        <v>0</v>
      </c>
      <c r="BI1184" s="148">
        <f>IF(N1184="nulová",J1184,0)</f>
        <v>0</v>
      </c>
      <c r="BJ1184" s="17" t="s">
        <v>83</v>
      </c>
      <c r="BK1184" s="148">
        <f>ROUND(I1184*H1184,2)</f>
        <v>0</v>
      </c>
      <c r="BL1184" s="17" t="s">
        <v>188</v>
      </c>
      <c r="BM1184" s="147" t="s">
        <v>2488</v>
      </c>
    </row>
    <row r="1185" spans="2:65" s="1" customFormat="1" ht="11.25">
      <c r="B1185" s="32"/>
      <c r="D1185" s="149" t="s">
        <v>190</v>
      </c>
      <c r="F1185" s="150" t="s">
        <v>2487</v>
      </c>
      <c r="I1185" s="151"/>
      <c r="L1185" s="32"/>
      <c r="M1185" s="152"/>
      <c r="T1185" s="56"/>
      <c r="AT1185" s="17" t="s">
        <v>190</v>
      </c>
      <c r="AU1185" s="17" t="s">
        <v>85</v>
      </c>
    </row>
    <row r="1186" spans="2:65" s="1" customFormat="1" ht="24.2" customHeight="1">
      <c r="B1186" s="134"/>
      <c r="C1186" s="153" t="s">
        <v>2489</v>
      </c>
      <c r="D1186" s="153" t="s">
        <v>191</v>
      </c>
      <c r="E1186" s="154" t="s">
        <v>2490</v>
      </c>
      <c r="F1186" s="155" t="s">
        <v>2491</v>
      </c>
      <c r="G1186" s="156" t="s">
        <v>734</v>
      </c>
      <c r="H1186" s="157">
        <v>4.08</v>
      </c>
      <c r="I1186" s="158"/>
      <c r="J1186" s="159">
        <f>ROUND(I1186*H1186,2)</f>
        <v>0</v>
      </c>
      <c r="K1186" s="155" t="s">
        <v>1</v>
      </c>
      <c r="L1186" s="32"/>
      <c r="M1186" s="160" t="s">
        <v>1</v>
      </c>
      <c r="N1186" s="161" t="s">
        <v>41</v>
      </c>
      <c r="P1186" s="145">
        <f>O1186*H1186</f>
        <v>0</v>
      </c>
      <c r="Q1186" s="145">
        <v>1.2999999999999999E-4</v>
      </c>
      <c r="R1186" s="145">
        <f>Q1186*H1186</f>
        <v>5.3039999999999999E-4</v>
      </c>
      <c r="S1186" s="145">
        <v>0</v>
      </c>
      <c r="T1186" s="146">
        <f>S1186*H1186</f>
        <v>0</v>
      </c>
      <c r="AR1186" s="147" t="s">
        <v>188</v>
      </c>
      <c r="AT1186" s="147" t="s">
        <v>191</v>
      </c>
      <c r="AU1186" s="147" t="s">
        <v>85</v>
      </c>
      <c r="AY1186" s="17" t="s">
        <v>181</v>
      </c>
      <c r="BE1186" s="148">
        <f>IF(N1186="základní",J1186,0)</f>
        <v>0</v>
      </c>
      <c r="BF1186" s="148">
        <f>IF(N1186="snížená",J1186,0)</f>
        <v>0</v>
      </c>
      <c r="BG1186" s="148">
        <f>IF(N1186="zákl. přenesená",J1186,0)</f>
        <v>0</v>
      </c>
      <c r="BH1186" s="148">
        <f>IF(N1186="sníž. přenesená",J1186,0)</f>
        <v>0</v>
      </c>
      <c r="BI1186" s="148">
        <f>IF(N1186="nulová",J1186,0)</f>
        <v>0</v>
      </c>
      <c r="BJ1186" s="17" t="s">
        <v>83</v>
      </c>
      <c r="BK1186" s="148">
        <f>ROUND(I1186*H1186,2)</f>
        <v>0</v>
      </c>
      <c r="BL1186" s="17" t="s">
        <v>188</v>
      </c>
      <c r="BM1186" s="147" t="s">
        <v>2492</v>
      </c>
    </row>
    <row r="1187" spans="2:65" s="1" customFormat="1" ht="11.25">
      <c r="B1187" s="32"/>
      <c r="D1187" s="149" t="s">
        <v>190</v>
      </c>
      <c r="F1187" s="150" t="s">
        <v>2491</v>
      </c>
      <c r="I1187" s="151"/>
      <c r="L1187" s="32"/>
      <c r="M1187" s="152"/>
      <c r="T1187" s="56"/>
      <c r="AT1187" s="17" t="s">
        <v>190</v>
      </c>
      <c r="AU1187" s="17" t="s">
        <v>85</v>
      </c>
    </row>
    <row r="1188" spans="2:65" s="13" customFormat="1" ht="11.25">
      <c r="B1188" s="175"/>
      <c r="D1188" s="149" t="s">
        <v>1207</v>
      </c>
      <c r="E1188" s="176" t="s">
        <v>1</v>
      </c>
      <c r="F1188" s="177" t="s">
        <v>2493</v>
      </c>
      <c r="H1188" s="176" t="s">
        <v>1</v>
      </c>
      <c r="I1188" s="178"/>
      <c r="L1188" s="175"/>
      <c r="M1188" s="179"/>
      <c r="T1188" s="180"/>
      <c r="AT1188" s="176" t="s">
        <v>1207</v>
      </c>
      <c r="AU1188" s="176" t="s">
        <v>85</v>
      </c>
      <c r="AV1188" s="13" t="s">
        <v>83</v>
      </c>
      <c r="AW1188" s="13" t="s">
        <v>33</v>
      </c>
      <c r="AX1188" s="13" t="s">
        <v>76</v>
      </c>
      <c r="AY1188" s="176" t="s">
        <v>181</v>
      </c>
    </row>
    <row r="1189" spans="2:65" s="12" customFormat="1" ht="11.25">
      <c r="B1189" s="168"/>
      <c r="D1189" s="149" t="s">
        <v>1207</v>
      </c>
      <c r="E1189" s="169" t="s">
        <v>1</v>
      </c>
      <c r="F1189" s="170" t="s">
        <v>2494</v>
      </c>
      <c r="H1189" s="171">
        <v>4.08</v>
      </c>
      <c r="I1189" s="172"/>
      <c r="L1189" s="168"/>
      <c r="M1189" s="173"/>
      <c r="T1189" s="174"/>
      <c r="AT1189" s="169" t="s">
        <v>1207</v>
      </c>
      <c r="AU1189" s="169" t="s">
        <v>85</v>
      </c>
      <c r="AV1189" s="12" t="s">
        <v>85</v>
      </c>
      <c r="AW1189" s="12" t="s">
        <v>33</v>
      </c>
      <c r="AX1189" s="12" t="s">
        <v>83</v>
      </c>
      <c r="AY1189" s="169" t="s">
        <v>181</v>
      </c>
    </row>
    <row r="1190" spans="2:65" s="1" customFormat="1" ht="16.5" customHeight="1">
      <c r="B1190" s="134"/>
      <c r="C1190" s="135" t="s">
        <v>2495</v>
      </c>
      <c r="D1190" s="135" t="s">
        <v>182</v>
      </c>
      <c r="E1190" s="136" t="s">
        <v>2496</v>
      </c>
      <c r="F1190" s="137" t="s">
        <v>2497</v>
      </c>
      <c r="G1190" s="138" t="s">
        <v>1</v>
      </c>
      <c r="H1190" s="139">
        <v>4.08</v>
      </c>
      <c r="I1190" s="140"/>
      <c r="J1190" s="141">
        <f>ROUND(I1190*H1190,2)</f>
        <v>0</v>
      </c>
      <c r="K1190" s="137" t="s">
        <v>1</v>
      </c>
      <c r="L1190" s="142"/>
      <c r="M1190" s="143" t="s">
        <v>1</v>
      </c>
      <c r="N1190" s="144" t="s">
        <v>41</v>
      </c>
      <c r="P1190" s="145">
        <f>O1190*H1190</f>
        <v>0</v>
      </c>
      <c r="Q1190" s="145">
        <v>0</v>
      </c>
      <c r="R1190" s="145">
        <f>Q1190*H1190</f>
        <v>0</v>
      </c>
      <c r="S1190" s="145">
        <v>0</v>
      </c>
      <c r="T1190" s="146">
        <f>S1190*H1190</f>
        <v>0</v>
      </c>
      <c r="AR1190" s="147" t="s">
        <v>187</v>
      </c>
      <c r="AT1190" s="147" t="s">
        <v>182</v>
      </c>
      <c r="AU1190" s="147" t="s">
        <v>85</v>
      </c>
      <c r="AY1190" s="17" t="s">
        <v>181</v>
      </c>
      <c r="BE1190" s="148">
        <f>IF(N1190="základní",J1190,0)</f>
        <v>0</v>
      </c>
      <c r="BF1190" s="148">
        <f>IF(N1190="snížená",J1190,0)</f>
        <v>0</v>
      </c>
      <c r="BG1190" s="148">
        <f>IF(N1190="zákl. přenesená",J1190,0)</f>
        <v>0</v>
      </c>
      <c r="BH1190" s="148">
        <f>IF(N1190="sníž. přenesená",J1190,0)</f>
        <v>0</v>
      </c>
      <c r="BI1190" s="148">
        <f>IF(N1190="nulová",J1190,0)</f>
        <v>0</v>
      </c>
      <c r="BJ1190" s="17" t="s">
        <v>83</v>
      </c>
      <c r="BK1190" s="148">
        <f>ROUND(I1190*H1190,2)</f>
        <v>0</v>
      </c>
      <c r="BL1190" s="17" t="s">
        <v>188</v>
      </c>
      <c r="BM1190" s="147" t="s">
        <v>2498</v>
      </c>
    </row>
    <row r="1191" spans="2:65" s="1" customFormat="1" ht="11.25">
      <c r="B1191" s="32"/>
      <c r="D1191" s="149" t="s">
        <v>190</v>
      </c>
      <c r="F1191" s="150" t="s">
        <v>2497</v>
      </c>
      <c r="I1191" s="151"/>
      <c r="L1191" s="32"/>
      <c r="M1191" s="152"/>
      <c r="T1191" s="56"/>
      <c r="AT1191" s="17" t="s">
        <v>190</v>
      </c>
      <c r="AU1191" s="17" t="s">
        <v>85</v>
      </c>
    </row>
    <row r="1192" spans="2:65" s="12" customFormat="1" ht="11.25">
      <c r="B1192" s="168"/>
      <c r="D1192" s="149" t="s">
        <v>1207</v>
      </c>
      <c r="E1192" s="169" t="s">
        <v>1</v>
      </c>
      <c r="F1192" s="170" t="s">
        <v>2499</v>
      </c>
      <c r="H1192" s="171">
        <v>4.08</v>
      </c>
      <c r="I1192" s="172"/>
      <c r="L1192" s="168"/>
      <c r="M1192" s="173"/>
      <c r="T1192" s="174"/>
      <c r="AT1192" s="169" t="s">
        <v>1207</v>
      </c>
      <c r="AU1192" s="169" t="s">
        <v>85</v>
      </c>
      <c r="AV1192" s="12" t="s">
        <v>85</v>
      </c>
      <c r="AW1192" s="12" t="s">
        <v>33</v>
      </c>
      <c r="AX1192" s="12" t="s">
        <v>83</v>
      </c>
      <c r="AY1192" s="169" t="s">
        <v>181</v>
      </c>
    </row>
    <row r="1193" spans="2:65" s="1" customFormat="1" ht="24.2" customHeight="1">
      <c r="B1193" s="134"/>
      <c r="C1193" s="153" t="s">
        <v>2500</v>
      </c>
      <c r="D1193" s="153" t="s">
        <v>191</v>
      </c>
      <c r="E1193" s="154" t="s">
        <v>2501</v>
      </c>
      <c r="F1193" s="155" t="s">
        <v>2502</v>
      </c>
      <c r="G1193" s="156" t="s">
        <v>217</v>
      </c>
      <c r="H1193" s="157">
        <v>10.44</v>
      </c>
      <c r="I1193" s="158"/>
      <c r="J1193" s="159">
        <f>ROUND(I1193*H1193,2)</f>
        <v>0</v>
      </c>
      <c r="K1193" s="155" t="s">
        <v>1</v>
      </c>
      <c r="L1193" s="32"/>
      <c r="M1193" s="160" t="s">
        <v>1</v>
      </c>
      <c r="N1193" s="161" t="s">
        <v>41</v>
      </c>
      <c r="P1193" s="145">
        <f>O1193*H1193</f>
        <v>0</v>
      </c>
      <c r="Q1193" s="145">
        <v>0</v>
      </c>
      <c r="R1193" s="145">
        <f>Q1193*H1193</f>
        <v>0</v>
      </c>
      <c r="S1193" s="145">
        <v>0</v>
      </c>
      <c r="T1193" s="146">
        <f>S1193*H1193</f>
        <v>0</v>
      </c>
      <c r="AR1193" s="147" t="s">
        <v>188</v>
      </c>
      <c r="AT1193" s="147" t="s">
        <v>191</v>
      </c>
      <c r="AU1193" s="147" t="s">
        <v>85</v>
      </c>
      <c r="AY1193" s="17" t="s">
        <v>181</v>
      </c>
      <c r="BE1193" s="148">
        <f>IF(N1193="základní",J1193,0)</f>
        <v>0</v>
      </c>
      <c r="BF1193" s="148">
        <f>IF(N1193="snížená",J1193,0)</f>
        <v>0</v>
      </c>
      <c r="BG1193" s="148">
        <f>IF(N1193="zákl. přenesená",J1193,0)</f>
        <v>0</v>
      </c>
      <c r="BH1193" s="148">
        <f>IF(N1193="sníž. přenesená",J1193,0)</f>
        <v>0</v>
      </c>
      <c r="BI1193" s="148">
        <f>IF(N1193="nulová",J1193,0)</f>
        <v>0</v>
      </c>
      <c r="BJ1193" s="17" t="s">
        <v>83</v>
      </c>
      <c r="BK1193" s="148">
        <f>ROUND(I1193*H1193,2)</f>
        <v>0</v>
      </c>
      <c r="BL1193" s="17" t="s">
        <v>188</v>
      </c>
      <c r="BM1193" s="147" t="s">
        <v>2503</v>
      </c>
    </row>
    <row r="1194" spans="2:65" s="1" customFormat="1" ht="11.25">
      <c r="B1194" s="32"/>
      <c r="D1194" s="149" t="s">
        <v>190</v>
      </c>
      <c r="F1194" s="150" t="s">
        <v>2502</v>
      </c>
      <c r="I1194" s="151"/>
      <c r="L1194" s="32"/>
      <c r="M1194" s="152"/>
      <c r="T1194" s="56"/>
      <c r="AT1194" s="17" t="s">
        <v>190</v>
      </c>
      <c r="AU1194" s="17" t="s">
        <v>85</v>
      </c>
    </row>
    <row r="1195" spans="2:65" s="12" customFormat="1" ht="22.5">
      <c r="B1195" s="168"/>
      <c r="D1195" s="149" t="s">
        <v>1207</v>
      </c>
      <c r="E1195" s="169" t="s">
        <v>1</v>
      </c>
      <c r="F1195" s="170" t="s">
        <v>2504</v>
      </c>
      <c r="H1195" s="171">
        <v>6.64</v>
      </c>
      <c r="I1195" s="172"/>
      <c r="L1195" s="168"/>
      <c r="M1195" s="173"/>
      <c r="T1195" s="174"/>
      <c r="AT1195" s="169" t="s">
        <v>1207</v>
      </c>
      <c r="AU1195" s="169" t="s">
        <v>85</v>
      </c>
      <c r="AV1195" s="12" t="s">
        <v>85</v>
      </c>
      <c r="AW1195" s="12" t="s">
        <v>33</v>
      </c>
      <c r="AX1195" s="12" t="s">
        <v>76</v>
      </c>
      <c r="AY1195" s="169" t="s">
        <v>181</v>
      </c>
    </row>
    <row r="1196" spans="2:65" s="12" customFormat="1" ht="22.5">
      <c r="B1196" s="168"/>
      <c r="D1196" s="149" t="s">
        <v>1207</v>
      </c>
      <c r="E1196" s="169" t="s">
        <v>1</v>
      </c>
      <c r="F1196" s="170" t="s">
        <v>2505</v>
      </c>
      <c r="H1196" s="171">
        <v>3.8</v>
      </c>
      <c r="I1196" s="172"/>
      <c r="L1196" s="168"/>
      <c r="M1196" s="173"/>
      <c r="T1196" s="174"/>
      <c r="AT1196" s="169" t="s">
        <v>1207</v>
      </c>
      <c r="AU1196" s="169" t="s">
        <v>85</v>
      </c>
      <c r="AV1196" s="12" t="s">
        <v>85</v>
      </c>
      <c r="AW1196" s="12" t="s">
        <v>33</v>
      </c>
      <c r="AX1196" s="12" t="s">
        <v>76</v>
      </c>
      <c r="AY1196" s="169" t="s">
        <v>181</v>
      </c>
    </row>
    <row r="1197" spans="2:65" s="14" customFormat="1" ht="11.25">
      <c r="B1197" s="181"/>
      <c r="D1197" s="149" t="s">
        <v>1207</v>
      </c>
      <c r="E1197" s="182" t="s">
        <v>1</v>
      </c>
      <c r="F1197" s="183" t="s">
        <v>1221</v>
      </c>
      <c r="H1197" s="184">
        <v>10.44</v>
      </c>
      <c r="I1197" s="185"/>
      <c r="L1197" s="181"/>
      <c r="M1197" s="186"/>
      <c r="T1197" s="187"/>
      <c r="AT1197" s="182" t="s">
        <v>1207</v>
      </c>
      <c r="AU1197" s="182" t="s">
        <v>85</v>
      </c>
      <c r="AV1197" s="14" t="s">
        <v>200</v>
      </c>
      <c r="AW1197" s="14" t="s">
        <v>33</v>
      </c>
      <c r="AX1197" s="14" t="s">
        <v>83</v>
      </c>
      <c r="AY1197" s="182" t="s">
        <v>181</v>
      </c>
    </row>
    <row r="1198" spans="2:65" s="1" customFormat="1" ht="21.75" customHeight="1">
      <c r="B1198" s="134"/>
      <c r="C1198" s="135" t="s">
        <v>2506</v>
      </c>
      <c r="D1198" s="135" t="s">
        <v>182</v>
      </c>
      <c r="E1198" s="136" t="s">
        <v>2507</v>
      </c>
      <c r="F1198" s="137" t="s">
        <v>2508</v>
      </c>
      <c r="G1198" s="138" t="s">
        <v>217</v>
      </c>
      <c r="H1198" s="139">
        <v>11.484</v>
      </c>
      <c r="I1198" s="140"/>
      <c r="J1198" s="141">
        <f>ROUND(I1198*H1198,2)</f>
        <v>0</v>
      </c>
      <c r="K1198" s="137" t="s">
        <v>1</v>
      </c>
      <c r="L1198" s="142"/>
      <c r="M1198" s="143" t="s">
        <v>1</v>
      </c>
      <c r="N1198" s="144" t="s">
        <v>41</v>
      </c>
      <c r="P1198" s="145">
        <f>O1198*H1198</f>
        <v>0</v>
      </c>
      <c r="Q1198" s="145">
        <v>2.0000000000000001E-4</v>
      </c>
      <c r="R1198" s="145">
        <f>Q1198*H1198</f>
        <v>2.2968000000000003E-3</v>
      </c>
      <c r="S1198" s="145">
        <v>0</v>
      </c>
      <c r="T1198" s="146">
        <f>S1198*H1198</f>
        <v>0</v>
      </c>
      <c r="AR1198" s="147" t="s">
        <v>187</v>
      </c>
      <c r="AT1198" s="147" t="s">
        <v>182</v>
      </c>
      <c r="AU1198" s="147" t="s">
        <v>85</v>
      </c>
      <c r="AY1198" s="17" t="s">
        <v>181</v>
      </c>
      <c r="BE1198" s="148">
        <f>IF(N1198="základní",J1198,0)</f>
        <v>0</v>
      </c>
      <c r="BF1198" s="148">
        <f>IF(N1198="snížená",J1198,0)</f>
        <v>0</v>
      </c>
      <c r="BG1198" s="148">
        <f>IF(N1198="zákl. přenesená",J1198,0)</f>
        <v>0</v>
      </c>
      <c r="BH1198" s="148">
        <f>IF(N1198="sníž. přenesená",J1198,0)</f>
        <v>0</v>
      </c>
      <c r="BI1198" s="148">
        <f>IF(N1198="nulová",J1198,0)</f>
        <v>0</v>
      </c>
      <c r="BJ1198" s="17" t="s">
        <v>83</v>
      </c>
      <c r="BK1198" s="148">
        <f>ROUND(I1198*H1198,2)</f>
        <v>0</v>
      </c>
      <c r="BL1198" s="17" t="s">
        <v>188</v>
      </c>
      <c r="BM1198" s="147" t="s">
        <v>2509</v>
      </c>
    </row>
    <row r="1199" spans="2:65" s="1" customFormat="1" ht="11.25">
      <c r="B1199" s="32"/>
      <c r="D1199" s="149" t="s">
        <v>190</v>
      </c>
      <c r="F1199" s="150" t="s">
        <v>2508</v>
      </c>
      <c r="I1199" s="151"/>
      <c r="L1199" s="32"/>
      <c r="M1199" s="152"/>
      <c r="T1199" s="56"/>
      <c r="AT1199" s="17" t="s">
        <v>190</v>
      </c>
      <c r="AU1199" s="17" t="s">
        <v>85</v>
      </c>
    </row>
    <row r="1200" spans="2:65" s="12" customFormat="1" ht="11.25">
      <c r="B1200" s="168"/>
      <c r="D1200" s="149" t="s">
        <v>1207</v>
      </c>
      <c r="E1200" s="169" t="s">
        <v>1</v>
      </c>
      <c r="F1200" s="170" t="s">
        <v>2510</v>
      </c>
      <c r="H1200" s="171">
        <v>11.484</v>
      </c>
      <c r="I1200" s="172"/>
      <c r="L1200" s="168"/>
      <c r="M1200" s="173"/>
      <c r="T1200" s="174"/>
      <c r="AT1200" s="169" t="s">
        <v>1207</v>
      </c>
      <c r="AU1200" s="169" t="s">
        <v>85</v>
      </c>
      <c r="AV1200" s="12" t="s">
        <v>85</v>
      </c>
      <c r="AW1200" s="12" t="s">
        <v>33</v>
      </c>
      <c r="AX1200" s="12" t="s">
        <v>83</v>
      </c>
      <c r="AY1200" s="169" t="s">
        <v>181</v>
      </c>
    </row>
    <row r="1201" spans="2:65" s="1" customFormat="1" ht="24.2" customHeight="1">
      <c r="B1201" s="134"/>
      <c r="C1201" s="153" t="s">
        <v>2511</v>
      </c>
      <c r="D1201" s="153" t="s">
        <v>191</v>
      </c>
      <c r="E1201" s="154" t="s">
        <v>2512</v>
      </c>
      <c r="F1201" s="155" t="s">
        <v>2513</v>
      </c>
      <c r="G1201" s="156" t="s">
        <v>185</v>
      </c>
      <c r="H1201" s="157">
        <v>1</v>
      </c>
      <c r="I1201" s="158"/>
      <c r="J1201" s="159">
        <f>ROUND(I1201*H1201,2)</f>
        <v>0</v>
      </c>
      <c r="K1201" s="155" t="s">
        <v>1</v>
      </c>
      <c r="L1201" s="32"/>
      <c r="M1201" s="160" t="s">
        <v>1</v>
      </c>
      <c r="N1201" s="161" t="s">
        <v>41</v>
      </c>
      <c r="P1201" s="145">
        <f>O1201*H1201</f>
        <v>0</v>
      </c>
      <c r="Q1201" s="145">
        <v>0</v>
      </c>
      <c r="R1201" s="145">
        <f>Q1201*H1201</f>
        <v>0</v>
      </c>
      <c r="S1201" s="145">
        <v>0</v>
      </c>
      <c r="T1201" s="146">
        <f>S1201*H1201</f>
        <v>0</v>
      </c>
      <c r="AR1201" s="147" t="s">
        <v>188</v>
      </c>
      <c r="AT1201" s="147" t="s">
        <v>191</v>
      </c>
      <c r="AU1201" s="147" t="s">
        <v>85</v>
      </c>
      <c r="AY1201" s="17" t="s">
        <v>181</v>
      </c>
      <c r="BE1201" s="148">
        <f>IF(N1201="základní",J1201,0)</f>
        <v>0</v>
      </c>
      <c r="BF1201" s="148">
        <f>IF(N1201="snížená",J1201,0)</f>
        <v>0</v>
      </c>
      <c r="BG1201" s="148">
        <f>IF(N1201="zákl. přenesená",J1201,0)</f>
        <v>0</v>
      </c>
      <c r="BH1201" s="148">
        <f>IF(N1201="sníž. přenesená",J1201,0)</f>
        <v>0</v>
      </c>
      <c r="BI1201" s="148">
        <f>IF(N1201="nulová",J1201,0)</f>
        <v>0</v>
      </c>
      <c r="BJ1201" s="17" t="s">
        <v>83</v>
      </c>
      <c r="BK1201" s="148">
        <f>ROUND(I1201*H1201,2)</f>
        <v>0</v>
      </c>
      <c r="BL1201" s="17" t="s">
        <v>188</v>
      </c>
      <c r="BM1201" s="147" t="s">
        <v>2514</v>
      </c>
    </row>
    <row r="1202" spans="2:65" s="1" customFormat="1" ht="19.5">
      <c r="B1202" s="32"/>
      <c r="D1202" s="149" t="s">
        <v>190</v>
      </c>
      <c r="F1202" s="150" t="s">
        <v>2513</v>
      </c>
      <c r="I1202" s="151"/>
      <c r="L1202" s="32"/>
      <c r="M1202" s="152"/>
      <c r="T1202" s="56"/>
      <c r="AT1202" s="17" t="s">
        <v>190</v>
      </c>
      <c r="AU1202" s="17" t="s">
        <v>85</v>
      </c>
    </row>
    <row r="1203" spans="2:65" s="1" customFormat="1" ht="21.75" customHeight="1">
      <c r="B1203" s="134"/>
      <c r="C1203" s="135" t="s">
        <v>2515</v>
      </c>
      <c r="D1203" s="135" t="s">
        <v>182</v>
      </c>
      <c r="E1203" s="136" t="s">
        <v>2516</v>
      </c>
      <c r="F1203" s="137" t="s">
        <v>2517</v>
      </c>
      <c r="G1203" s="138" t="s">
        <v>734</v>
      </c>
      <c r="H1203" s="139">
        <v>0.99</v>
      </c>
      <c r="I1203" s="140"/>
      <c r="J1203" s="141">
        <f>ROUND(I1203*H1203,2)</f>
        <v>0</v>
      </c>
      <c r="K1203" s="137" t="s">
        <v>1</v>
      </c>
      <c r="L1203" s="142"/>
      <c r="M1203" s="143" t="s">
        <v>1</v>
      </c>
      <c r="N1203" s="144" t="s">
        <v>41</v>
      </c>
      <c r="P1203" s="145">
        <f>O1203*H1203</f>
        <v>0</v>
      </c>
      <c r="Q1203" s="145">
        <v>0.02</v>
      </c>
      <c r="R1203" s="145">
        <f>Q1203*H1203</f>
        <v>1.9800000000000002E-2</v>
      </c>
      <c r="S1203" s="145">
        <v>0</v>
      </c>
      <c r="T1203" s="146">
        <f>S1203*H1203</f>
        <v>0</v>
      </c>
      <c r="AR1203" s="147" t="s">
        <v>187</v>
      </c>
      <c r="AT1203" s="147" t="s">
        <v>182</v>
      </c>
      <c r="AU1203" s="147" t="s">
        <v>85</v>
      </c>
      <c r="AY1203" s="17" t="s">
        <v>181</v>
      </c>
      <c r="BE1203" s="148">
        <f>IF(N1203="základní",J1203,0)</f>
        <v>0</v>
      </c>
      <c r="BF1203" s="148">
        <f>IF(N1203="snížená",J1203,0)</f>
        <v>0</v>
      </c>
      <c r="BG1203" s="148">
        <f>IF(N1203="zákl. přenesená",J1203,0)</f>
        <v>0</v>
      </c>
      <c r="BH1203" s="148">
        <f>IF(N1203="sníž. přenesená",J1203,0)</f>
        <v>0</v>
      </c>
      <c r="BI1203" s="148">
        <f>IF(N1203="nulová",J1203,0)</f>
        <v>0</v>
      </c>
      <c r="BJ1203" s="17" t="s">
        <v>83</v>
      </c>
      <c r="BK1203" s="148">
        <f>ROUND(I1203*H1203,2)</f>
        <v>0</v>
      </c>
      <c r="BL1203" s="17" t="s">
        <v>188</v>
      </c>
      <c r="BM1203" s="147" t="s">
        <v>2518</v>
      </c>
    </row>
    <row r="1204" spans="2:65" s="1" customFormat="1" ht="11.25">
      <c r="B1204" s="32"/>
      <c r="D1204" s="149" t="s">
        <v>190</v>
      </c>
      <c r="F1204" s="150" t="s">
        <v>2517</v>
      </c>
      <c r="I1204" s="151"/>
      <c r="L1204" s="32"/>
      <c r="M1204" s="152"/>
      <c r="T1204" s="56"/>
      <c r="AT1204" s="17" t="s">
        <v>190</v>
      </c>
      <c r="AU1204" s="17" t="s">
        <v>85</v>
      </c>
    </row>
    <row r="1205" spans="2:65" s="12" customFormat="1" ht="11.25">
      <c r="B1205" s="168"/>
      <c r="D1205" s="149" t="s">
        <v>1207</v>
      </c>
      <c r="E1205" s="169" t="s">
        <v>1</v>
      </c>
      <c r="F1205" s="170" t="s">
        <v>2519</v>
      </c>
      <c r="H1205" s="171">
        <v>0.9</v>
      </c>
      <c r="I1205" s="172"/>
      <c r="L1205" s="168"/>
      <c r="M1205" s="173"/>
      <c r="T1205" s="174"/>
      <c r="AT1205" s="169" t="s">
        <v>1207</v>
      </c>
      <c r="AU1205" s="169" t="s">
        <v>85</v>
      </c>
      <c r="AV1205" s="12" t="s">
        <v>85</v>
      </c>
      <c r="AW1205" s="12" t="s">
        <v>33</v>
      </c>
      <c r="AX1205" s="12" t="s">
        <v>76</v>
      </c>
      <c r="AY1205" s="169" t="s">
        <v>181</v>
      </c>
    </row>
    <row r="1206" spans="2:65" s="12" customFormat="1" ht="11.25">
      <c r="B1206" s="168"/>
      <c r="D1206" s="149" t="s">
        <v>1207</v>
      </c>
      <c r="E1206" s="169" t="s">
        <v>1</v>
      </c>
      <c r="F1206" s="170" t="s">
        <v>2520</v>
      </c>
      <c r="H1206" s="171">
        <v>0.99</v>
      </c>
      <c r="I1206" s="172"/>
      <c r="L1206" s="168"/>
      <c r="M1206" s="173"/>
      <c r="T1206" s="174"/>
      <c r="AT1206" s="169" t="s">
        <v>1207</v>
      </c>
      <c r="AU1206" s="169" t="s">
        <v>85</v>
      </c>
      <c r="AV1206" s="12" t="s">
        <v>85</v>
      </c>
      <c r="AW1206" s="12" t="s">
        <v>33</v>
      </c>
      <c r="AX1206" s="12" t="s">
        <v>83</v>
      </c>
      <c r="AY1206" s="169" t="s">
        <v>181</v>
      </c>
    </row>
    <row r="1207" spans="2:65" s="1" customFormat="1" ht="21.75" customHeight="1">
      <c r="B1207" s="134"/>
      <c r="C1207" s="135" t="s">
        <v>2521</v>
      </c>
      <c r="D1207" s="135" t="s">
        <v>182</v>
      </c>
      <c r="E1207" s="136" t="s">
        <v>2522</v>
      </c>
      <c r="F1207" s="137" t="s">
        <v>2523</v>
      </c>
      <c r="G1207" s="138" t="s">
        <v>734</v>
      </c>
      <c r="H1207" s="139">
        <v>2.6259999999999999</v>
      </c>
      <c r="I1207" s="140"/>
      <c r="J1207" s="141">
        <f>ROUND(I1207*H1207,2)</f>
        <v>0</v>
      </c>
      <c r="K1207" s="137" t="s">
        <v>1</v>
      </c>
      <c r="L1207" s="142"/>
      <c r="M1207" s="143" t="s">
        <v>1</v>
      </c>
      <c r="N1207" s="144" t="s">
        <v>41</v>
      </c>
      <c r="P1207" s="145">
        <f>O1207*H1207</f>
        <v>0</v>
      </c>
      <c r="Q1207" s="145">
        <v>1.6E-2</v>
      </c>
      <c r="R1207" s="145">
        <f>Q1207*H1207</f>
        <v>4.2015999999999998E-2</v>
      </c>
      <c r="S1207" s="145">
        <v>0</v>
      </c>
      <c r="T1207" s="146">
        <f>S1207*H1207</f>
        <v>0</v>
      </c>
      <c r="AR1207" s="147" t="s">
        <v>187</v>
      </c>
      <c r="AT1207" s="147" t="s">
        <v>182</v>
      </c>
      <c r="AU1207" s="147" t="s">
        <v>85</v>
      </c>
      <c r="AY1207" s="17" t="s">
        <v>181</v>
      </c>
      <c r="BE1207" s="148">
        <f>IF(N1207="základní",J1207,0)</f>
        <v>0</v>
      </c>
      <c r="BF1207" s="148">
        <f>IF(N1207="snížená",J1207,0)</f>
        <v>0</v>
      </c>
      <c r="BG1207" s="148">
        <f>IF(N1207="zákl. přenesená",J1207,0)</f>
        <v>0</v>
      </c>
      <c r="BH1207" s="148">
        <f>IF(N1207="sníž. přenesená",J1207,0)</f>
        <v>0</v>
      </c>
      <c r="BI1207" s="148">
        <f>IF(N1207="nulová",J1207,0)</f>
        <v>0</v>
      </c>
      <c r="BJ1207" s="17" t="s">
        <v>83</v>
      </c>
      <c r="BK1207" s="148">
        <f>ROUND(I1207*H1207,2)</f>
        <v>0</v>
      </c>
      <c r="BL1207" s="17" t="s">
        <v>188</v>
      </c>
      <c r="BM1207" s="147" t="s">
        <v>2524</v>
      </c>
    </row>
    <row r="1208" spans="2:65" s="1" customFormat="1" ht="11.25">
      <c r="B1208" s="32"/>
      <c r="D1208" s="149" t="s">
        <v>190</v>
      </c>
      <c r="F1208" s="150" t="s">
        <v>2523</v>
      </c>
      <c r="I1208" s="151"/>
      <c r="L1208" s="32"/>
      <c r="M1208" s="152"/>
      <c r="T1208" s="56"/>
      <c r="AT1208" s="17" t="s">
        <v>190</v>
      </c>
      <c r="AU1208" s="17" t="s">
        <v>85</v>
      </c>
    </row>
    <row r="1209" spans="2:65" s="12" customFormat="1" ht="11.25">
      <c r="B1209" s="168"/>
      <c r="D1209" s="149" t="s">
        <v>1207</v>
      </c>
      <c r="E1209" s="169" t="s">
        <v>1</v>
      </c>
      <c r="F1209" s="170" t="s">
        <v>2525</v>
      </c>
      <c r="H1209" s="171">
        <v>2.6259999999999999</v>
      </c>
      <c r="I1209" s="172"/>
      <c r="L1209" s="168"/>
      <c r="M1209" s="173"/>
      <c r="T1209" s="174"/>
      <c r="AT1209" s="169" t="s">
        <v>1207</v>
      </c>
      <c r="AU1209" s="169" t="s">
        <v>85</v>
      </c>
      <c r="AV1209" s="12" t="s">
        <v>85</v>
      </c>
      <c r="AW1209" s="12" t="s">
        <v>33</v>
      </c>
      <c r="AX1209" s="12" t="s">
        <v>83</v>
      </c>
      <c r="AY1209" s="169" t="s">
        <v>181</v>
      </c>
    </row>
    <row r="1210" spans="2:65" s="1" customFormat="1" ht="24.2" customHeight="1">
      <c r="B1210" s="134"/>
      <c r="C1210" s="153" t="s">
        <v>2526</v>
      </c>
      <c r="D1210" s="153" t="s">
        <v>191</v>
      </c>
      <c r="E1210" s="154" t="s">
        <v>2527</v>
      </c>
      <c r="F1210" s="155" t="s">
        <v>2528</v>
      </c>
      <c r="G1210" s="156" t="s">
        <v>734</v>
      </c>
      <c r="H1210" s="157">
        <v>2.6259999999999999</v>
      </c>
      <c r="I1210" s="158"/>
      <c r="J1210" s="159">
        <f>ROUND(I1210*H1210,2)</f>
        <v>0</v>
      </c>
      <c r="K1210" s="155" t="s">
        <v>1</v>
      </c>
      <c r="L1210" s="32"/>
      <c r="M1210" s="160" t="s">
        <v>1</v>
      </c>
      <c r="N1210" s="161" t="s">
        <v>41</v>
      </c>
      <c r="P1210" s="145">
        <f>O1210*H1210</f>
        <v>0</v>
      </c>
      <c r="Q1210" s="145">
        <v>0</v>
      </c>
      <c r="R1210" s="145">
        <f>Q1210*H1210</f>
        <v>0</v>
      </c>
      <c r="S1210" s="145">
        <v>0</v>
      </c>
      <c r="T1210" s="146">
        <f>S1210*H1210</f>
        <v>0</v>
      </c>
      <c r="AR1210" s="147" t="s">
        <v>188</v>
      </c>
      <c r="AT1210" s="147" t="s">
        <v>191</v>
      </c>
      <c r="AU1210" s="147" t="s">
        <v>85</v>
      </c>
      <c r="AY1210" s="17" t="s">
        <v>181</v>
      </c>
      <c r="BE1210" s="148">
        <f>IF(N1210="základní",J1210,0)</f>
        <v>0</v>
      </c>
      <c r="BF1210" s="148">
        <f>IF(N1210="snížená",J1210,0)</f>
        <v>0</v>
      </c>
      <c r="BG1210" s="148">
        <f>IF(N1210="zákl. přenesená",J1210,0)</f>
        <v>0</v>
      </c>
      <c r="BH1210" s="148">
        <f>IF(N1210="sníž. přenesená",J1210,0)</f>
        <v>0</v>
      </c>
      <c r="BI1210" s="148">
        <f>IF(N1210="nulová",J1210,0)</f>
        <v>0</v>
      </c>
      <c r="BJ1210" s="17" t="s">
        <v>83</v>
      </c>
      <c r="BK1210" s="148">
        <f>ROUND(I1210*H1210,2)</f>
        <v>0</v>
      </c>
      <c r="BL1210" s="17" t="s">
        <v>188</v>
      </c>
      <c r="BM1210" s="147" t="s">
        <v>2529</v>
      </c>
    </row>
    <row r="1211" spans="2:65" s="1" customFormat="1" ht="19.5">
      <c r="B1211" s="32"/>
      <c r="D1211" s="149" t="s">
        <v>190</v>
      </c>
      <c r="F1211" s="150" t="s">
        <v>2528</v>
      </c>
      <c r="I1211" s="151"/>
      <c r="L1211" s="32"/>
      <c r="M1211" s="152"/>
      <c r="T1211" s="56"/>
      <c r="AT1211" s="17" t="s">
        <v>190</v>
      </c>
      <c r="AU1211" s="17" t="s">
        <v>85</v>
      </c>
    </row>
    <row r="1212" spans="2:65" s="12" customFormat="1" ht="11.25">
      <c r="B1212" s="168"/>
      <c r="D1212" s="149" t="s">
        <v>1207</v>
      </c>
      <c r="E1212" s="169" t="s">
        <v>1</v>
      </c>
      <c r="F1212" s="170" t="s">
        <v>2530</v>
      </c>
      <c r="H1212" s="171">
        <v>2.6259999999999999</v>
      </c>
      <c r="I1212" s="172"/>
      <c r="L1212" s="168"/>
      <c r="M1212" s="173"/>
      <c r="T1212" s="174"/>
      <c r="AT1212" s="169" t="s">
        <v>1207</v>
      </c>
      <c r="AU1212" s="169" t="s">
        <v>85</v>
      </c>
      <c r="AV1212" s="12" t="s">
        <v>85</v>
      </c>
      <c r="AW1212" s="12" t="s">
        <v>33</v>
      </c>
      <c r="AX1212" s="12" t="s">
        <v>83</v>
      </c>
      <c r="AY1212" s="169" t="s">
        <v>181</v>
      </c>
    </row>
    <row r="1213" spans="2:65" s="1" customFormat="1" ht="16.5" customHeight="1">
      <c r="B1213" s="134"/>
      <c r="C1213" s="153" t="s">
        <v>2531</v>
      </c>
      <c r="D1213" s="153" t="s">
        <v>191</v>
      </c>
      <c r="E1213" s="154" t="s">
        <v>2532</v>
      </c>
      <c r="F1213" s="155" t="s">
        <v>2533</v>
      </c>
      <c r="G1213" s="156" t="s">
        <v>734</v>
      </c>
      <c r="H1213" s="157">
        <v>15.34</v>
      </c>
      <c r="I1213" s="158"/>
      <c r="J1213" s="159">
        <f>ROUND(I1213*H1213,2)</f>
        <v>0</v>
      </c>
      <c r="K1213" s="155" t="s">
        <v>1</v>
      </c>
      <c r="L1213" s="32"/>
      <c r="M1213" s="160" t="s">
        <v>1</v>
      </c>
      <c r="N1213" s="161" t="s">
        <v>41</v>
      </c>
      <c r="P1213" s="145">
        <f>O1213*H1213</f>
        <v>0</v>
      </c>
      <c r="Q1213" s="145">
        <v>0</v>
      </c>
      <c r="R1213" s="145">
        <f>Q1213*H1213</f>
        <v>0</v>
      </c>
      <c r="S1213" s="145">
        <v>4.0000000000000001E-3</v>
      </c>
      <c r="T1213" s="146">
        <f>S1213*H1213</f>
        <v>6.1359999999999998E-2</v>
      </c>
      <c r="AR1213" s="147" t="s">
        <v>188</v>
      </c>
      <c r="AT1213" s="147" t="s">
        <v>191</v>
      </c>
      <c r="AU1213" s="147" t="s">
        <v>85</v>
      </c>
      <c r="AY1213" s="17" t="s">
        <v>181</v>
      </c>
      <c r="BE1213" s="148">
        <f>IF(N1213="základní",J1213,0)</f>
        <v>0</v>
      </c>
      <c r="BF1213" s="148">
        <f>IF(N1213="snížená",J1213,0)</f>
        <v>0</v>
      </c>
      <c r="BG1213" s="148">
        <f>IF(N1213="zákl. přenesená",J1213,0)</f>
        <v>0</v>
      </c>
      <c r="BH1213" s="148">
        <f>IF(N1213="sníž. přenesená",J1213,0)</f>
        <v>0</v>
      </c>
      <c r="BI1213" s="148">
        <f>IF(N1213="nulová",J1213,0)</f>
        <v>0</v>
      </c>
      <c r="BJ1213" s="17" t="s">
        <v>83</v>
      </c>
      <c r="BK1213" s="148">
        <f>ROUND(I1213*H1213,2)</f>
        <v>0</v>
      </c>
      <c r="BL1213" s="17" t="s">
        <v>188</v>
      </c>
      <c r="BM1213" s="147" t="s">
        <v>2534</v>
      </c>
    </row>
    <row r="1214" spans="2:65" s="1" customFormat="1" ht="11.25">
      <c r="B1214" s="32"/>
      <c r="D1214" s="149" t="s">
        <v>190</v>
      </c>
      <c r="F1214" s="150" t="s">
        <v>2533</v>
      </c>
      <c r="I1214" s="151"/>
      <c r="L1214" s="32"/>
      <c r="M1214" s="152"/>
      <c r="T1214" s="56"/>
      <c r="AT1214" s="17" t="s">
        <v>190</v>
      </c>
      <c r="AU1214" s="17" t="s">
        <v>85</v>
      </c>
    </row>
    <row r="1215" spans="2:65" s="1" customFormat="1" ht="21.75" customHeight="1">
      <c r="B1215" s="134"/>
      <c r="C1215" s="153" t="s">
        <v>2535</v>
      </c>
      <c r="D1215" s="153" t="s">
        <v>191</v>
      </c>
      <c r="E1215" s="154" t="s">
        <v>2536</v>
      </c>
      <c r="F1215" s="155" t="s">
        <v>2537</v>
      </c>
      <c r="G1215" s="156" t="s">
        <v>185</v>
      </c>
      <c r="H1215" s="157">
        <v>21</v>
      </c>
      <c r="I1215" s="158"/>
      <c r="J1215" s="159">
        <f>ROUND(I1215*H1215,2)</f>
        <v>0</v>
      </c>
      <c r="K1215" s="155" t="s">
        <v>1</v>
      </c>
      <c r="L1215" s="32"/>
      <c r="M1215" s="160" t="s">
        <v>1</v>
      </c>
      <c r="N1215" s="161" t="s">
        <v>41</v>
      </c>
      <c r="P1215" s="145">
        <f>O1215*H1215</f>
        <v>0</v>
      </c>
      <c r="Q1215" s="145">
        <v>0</v>
      </c>
      <c r="R1215" s="145">
        <f>Q1215*H1215</f>
        <v>0</v>
      </c>
      <c r="S1215" s="145">
        <v>1.2999999999999999E-2</v>
      </c>
      <c r="T1215" s="146">
        <f>S1215*H1215</f>
        <v>0.27299999999999996</v>
      </c>
      <c r="AR1215" s="147" t="s">
        <v>188</v>
      </c>
      <c r="AT1215" s="147" t="s">
        <v>191</v>
      </c>
      <c r="AU1215" s="147" t="s">
        <v>85</v>
      </c>
      <c r="AY1215" s="17" t="s">
        <v>181</v>
      </c>
      <c r="BE1215" s="148">
        <f>IF(N1215="základní",J1215,0)</f>
        <v>0</v>
      </c>
      <c r="BF1215" s="148">
        <f>IF(N1215="snížená",J1215,0)</f>
        <v>0</v>
      </c>
      <c r="BG1215" s="148">
        <f>IF(N1215="zákl. přenesená",J1215,0)</f>
        <v>0</v>
      </c>
      <c r="BH1215" s="148">
        <f>IF(N1215="sníž. přenesená",J1215,0)</f>
        <v>0</v>
      </c>
      <c r="BI1215" s="148">
        <f>IF(N1215="nulová",J1215,0)</f>
        <v>0</v>
      </c>
      <c r="BJ1215" s="17" t="s">
        <v>83</v>
      </c>
      <c r="BK1215" s="148">
        <f>ROUND(I1215*H1215,2)</f>
        <v>0</v>
      </c>
      <c r="BL1215" s="17" t="s">
        <v>188</v>
      </c>
      <c r="BM1215" s="147" t="s">
        <v>2538</v>
      </c>
    </row>
    <row r="1216" spans="2:65" s="1" customFormat="1" ht="11.25">
      <c r="B1216" s="32"/>
      <c r="D1216" s="149" t="s">
        <v>190</v>
      </c>
      <c r="F1216" s="150" t="s">
        <v>2537</v>
      </c>
      <c r="I1216" s="151"/>
      <c r="L1216" s="32"/>
      <c r="M1216" s="152"/>
      <c r="T1216" s="56"/>
      <c r="AT1216" s="17" t="s">
        <v>190</v>
      </c>
      <c r="AU1216" s="17" t="s">
        <v>85</v>
      </c>
    </row>
    <row r="1217" spans="2:65" s="1" customFormat="1" ht="24.2" customHeight="1">
      <c r="B1217" s="134"/>
      <c r="C1217" s="153" t="s">
        <v>2539</v>
      </c>
      <c r="D1217" s="153" t="s">
        <v>191</v>
      </c>
      <c r="E1217" s="154" t="s">
        <v>2540</v>
      </c>
      <c r="F1217" s="155" t="s">
        <v>2541</v>
      </c>
      <c r="G1217" s="156" t="s">
        <v>734</v>
      </c>
      <c r="H1217" s="157">
        <v>1.02</v>
      </c>
      <c r="I1217" s="158"/>
      <c r="J1217" s="159">
        <f>ROUND(I1217*H1217,2)</f>
        <v>0</v>
      </c>
      <c r="K1217" s="155" t="s">
        <v>1</v>
      </c>
      <c r="L1217" s="32"/>
      <c r="M1217" s="160" t="s">
        <v>1</v>
      </c>
      <c r="N1217" s="161" t="s">
        <v>41</v>
      </c>
      <c r="P1217" s="145">
        <f>O1217*H1217</f>
        <v>0</v>
      </c>
      <c r="Q1217" s="145">
        <v>1.2999999999999999E-4</v>
      </c>
      <c r="R1217" s="145">
        <f>Q1217*H1217</f>
        <v>1.326E-4</v>
      </c>
      <c r="S1217" s="145">
        <v>0</v>
      </c>
      <c r="T1217" s="146">
        <f>S1217*H1217</f>
        <v>0</v>
      </c>
      <c r="AR1217" s="147" t="s">
        <v>188</v>
      </c>
      <c r="AT1217" s="147" t="s">
        <v>191</v>
      </c>
      <c r="AU1217" s="147" t="s">
        <v>85</v>
      </c>
      <c r="AY1217" s="17" t="s">
        <v>181</v>
      </c>
      <c r="BE1217" s="148">
        <f>IF(N1217="základní",J1217,0)</f>
        <v>0</v>
      </c>
      <c r="BF1217" s="148">
        <f>IF(N1217="snížená",J1217,0)</f>
        <v>0</v>
      </c>
      <c r="BG1217" s="148">
        <f>IF(N1217="zákl. přenesená",J1217,0)</f>
        <v>0</v>
      </c>
      <c r="BH1217" s="148">
        <f>IF(N1217="sníž. přenesená",J1217,0)</f>
        <v>0</v>
      </c>
      <c r="BI1217" s="148">
        <f>IF(N1217="nulová",J1217,0)</f>
        <v>0</v>
      </c>
      <c r="BJ1217" s="17" t="s">
        <v>83</v>
      </c>
      <c r="BK1217" s="148">
        <f>ROUND(I1217*H1217,2)</f>
        <v>0</v>
      </c>
      <c r="BL1217" s="17" t="s">
        <v>188</v>
      </c>
      <c r="BM1217" s="147" t="s">
        <v>2542</v>
      </c>
    </row>
    <row r="1218" spans="2:65" s="1" customFormat="1" ht="19.5">
      <c r="B1218" s="32"/>
      <c r="D1218" s="149" t="s">
        <v>190</v>
      </c>
      <c r="F1218" s="150" t="s">
        <v>2541</v>
      </c>
      <c r="I1218" s="151"/>
      <c r="L1218" s="32"/>
      <c r="M1218" s="152"/>
      <c r="T1218" s="56"/>
      <c r="AT1218" s="17" t="s">
        <v>190</v>
      </c>
      <c r="AU1218" s="17" t="s">
        <v>85</v>
      </c>
    </row>
    <row r="1219" spans="2:65" s="13" customFormat="1" ht="11.25">
      <c r="B1219" s="175"/>
      <c r="D1219" s="149" t="s">
        <v>1207</v>
      </c>
      <c r="E1219" s="176" t="s">
        <v>1</v>
      </c>
      <c r="F1219" s="177" t="s">
        <v>2543</v>
      </c>
      <c r="H1219" s="176" t="s">
        <v>1</v>
      </c>
      <c r="I1219" s="178"/>
      <c r="L1219" s="175"/>
      <c r="M1219" s="179"/>
      <c r="T1219" s="180"/>
      <c r="AT1219" s="176" t="s">
        <v>1207</v>
      </c>
      <c r="AU1219" s="176" t="s">
        <v>85</v>
      </c>
      <c r="AV1219" s="13" t="s">
        <v>83</v>
      </c>
      <c r="AW1219" s="13" t="s">
        <v>33</v>
      </c>
      <c r="AX1219" s="13" t="s">
        <v>76</v>
      </c>
      <c r="AY1219" s="176" t="s">
        <v>181</v>
      </c>
    </row>
    <row r="1220" spans="2:65" s="12" customFormat="1" ht="11.25">
      <c r="B1220" s="168"/>
      <c r="D1220" s="149" t="s">
        <v>1207</v>
      </c>
      <c r="E1220" s="169" t="s">
        <v>1</v>
      </c>
      <c r="F1220" s="170" t="s">
        <v>2544</v>
      </c>
      <c r="H1220" s="171">
        <v>0.54</v>
      </c>
      <c r="I1220" s="172"/>
      <c r="L1220" s="168"/>
      <c r="M1220" s="173"/>
      <c r="T1220" s="174"/>
      <c r="AT1220" s="169" t="s">
        <v>1207</v>
      </c>
      <c r="AU1220" s="169" t="s">
        <v>85</v>
      </c>
      <c r="AV1220" s="12" t="s">
        <v>85</v>
      </c>
      <c r="AW1220" s="12" t="s">
        <v>33</v>
      </c>
      <c r="AX1220" s="12" t="s">
        <v>76</v>
      </c>
      <c r="AY1220" s="169" t="s">
        <v>181</v>
      </c>
    </row>
    <row r="1221" spans="2:65" s="12" customFormat="1" ht="11.25">
      <c r="B1221" s="168"/>
      <c r="D1221" s="149" t="s">
        <v>1207</v>
      </c>
      <c r="E1221" s="169" t="s">
        <v>1</v>
      </c>
      <c r="F1221" s="170" t="s">
        <v>2545</v>
      </c>
      <c r="H1221" s="171">
        <v>0.12</v>
      </c>
      <c r="I1221" s="172"/>
      <c r="L1221" s="168"/>
      <c r="M1221" s="173"/>
      <c r="T1221" s="174"/>
      <c r="AT1221" s="169" t="s">
        <v>1207</v>
      </c>
      <c r="AU1221" s="169" t="s">
        <v>85</v>
      </c>
      <c r="AV1221" s="12" t="s">
        <v>85</v>
      </c>
      <c r="AW1221" s="12" t="s">
        <v>33</v>
      </c>
      <c r="AX1221" s="12" t="s">
        <v>76</v>
      </c>
      <c r="AY1221" s="169" t="s">
        <v>181</v>
      </c>
    </row>
    <row r="1222" spans="2:65" s="12" customFormat="1" ht="11.25">
      <c r="B1222" s="168"/>
      <c r="D1222" s="149" t="s">
        <v>1207</v>
      </c>
      <c r="E1222" s="169" t="s">
        <v>1</v>
      </c>
      <c r="F1222" s="170" t="s">
        <v>2546</v>
      </c>
      <c r="H1222" s="171">
        <v>0.36</v>
      </c>
      <c r="I1222" s="172"/>
      <c r="L1222" s="168"/>
      <c r="M1222" s="173"/>
      <c r="T1222" s="174"/>
      <c r="AT1222" s="169" t="s">
        <v>1207</v>
      </c>
      <c r="AU1222" s="169" t="s">
        <v>85</v>
      </c>
      <c r="AV1222" s="12" t="s">
        <v>85</v>
      </c>
      <c r="AW1222" s="12" t="s">
        <v>33</v>
      </c>
      <c r="AX1222" s="12" t="s">
        <v>76</v>
      </c>
      <c r="AY1222" s="169" t="s">
        <v>181</v>
      </c>
    </row>
    <row r="1223" spans="2:65" s="14" customFormat="1" ht="11.25">
      <c r="B1223" s="181"/>
      <c r="D1223" s="149" t="s">
        <v>1207</v>
      </c>
      <c r="E1223" s="182" t="s">
        <v>1</v>
      </c>
      <c r="F1223" s="183" t="s">
        <v>1221</v>
      </c>
      <c r="H1223" s="184">
        <v>1.02</v>
      </c>
      <c r="I1223" s="185"/>
      <c r="L1223" s="181"/>
      <c r="M1223" s="186"/>
      <c r="T1223" s="187"/>
      <c r="AT1223" s="182" t="s">
        <v>1207</v>
      </c>
      <c r="AU1223" s="182" t="s">
        <v>85</v>
      </c>
      <c r="AV1223" s="14" t="s">
        <v>200</v>
      </c>
      <c r="AW1223" s="14" t="s">
        <v>33</v>
      </c>
      <c r="AX1223" s="14" t="s">
        <v>83</v>
      </c>
      <c r="AY1223" s="182" t="s">
        <v>181</v>
      </c>
    </row>
    <row r="1224" spans="2:65" s="1" customFormat="1" ht="24.2" customHeight="1">
      <c r="B1224" s="134"/>
      <c r="C1224" s="135" t="s">
        <v>2547</v>
      </c>
      <c r="D1224" s="135" t="s">
        <v>182</v>
      </c>
      <c r="E1224" s="136" t="s">
        <v>2548</v>
      </c>
      <c r="F1224" s="137" t="s">
        <v>2549</v>
      </c>
      <c r="G1224" s="138" t="s">
        <v>185</v>
      </c>
      <c r="H1224" s="139">
        <v>1</v>
      </c>
      <c r="I1224" s="140"/>
      <c r="J1224" s="141">
        <f>ROUND(I1224*H1224,2)</f>
        <v>0</v>
      </c>
      <c r="K1224" s="137" t="s">
        <v>1</v>
      </c>
      <c r="L1224" s="142"/>
      <c r="M1224" s="143" t="s">
        <v>1</v>
      </c>
      <c r="N1224" s="144" t="s">
        <v>41</v>
      </c>
      <c r="P1224" s="145">
        <f>O1224*H1224</f>
        <v>0</v>
      </c>
      <c r="Q1224" s="145">
        <v>3.2000000000000002E-3</v>
      </c>
      <c r="R1224" s="145">
        <f>Q1224*H1224</f>
        <v>3.2000000000000002E-3</v>
      </c>
      <c r="S1224" s="145">
        <v>0</v>
      </c>
      <c r="T1224" s="146">
        <f>S1224*H1224</f>
        <v>0</v>
      </c>
      <c r="AR1224" s="147" t="s">
        <v>187</v>
      </c>
      <c r="AT1224" s="147" t="s">
        <v>182</v>
      </c>
      <c r="AU1224" s="147" t="s">
        <v>85</v>
      </c>
      <c r="AY1224" s="17" t="s">
        <v>181</v>
      </c>
      <c r="BE1224" s="148">
        <f>IF(N1224="základní",J1224,0)</f>
        <v>0</v>
      </c>
      <c r="BF1224" s="148">
        <f>IF(N1224="snížená",J1224,0)</f>
        <v>0</v>
      </c>
      <c r="BG1224" s="148">
        <f>IF(N1224="zákl. přenesená",J1224,0)</f>
        <v>0</v>
      </c>
      <c r="BH1224" s="148">
        <f>IF(N1224="sníž. přenesená",J1224,0)</f>
        <v>0</v>
      </c>
      <c r="BI1224" s="148">
        <f>IF(N1224="nulová",J1224,0)</f>
        <v>0</v>
      </c>
      <c r="BJ1224" s="17" t="s">
        <v>83</v>
      </c>
      <c r="BK1224" s="148">
        <f>ROUND(I1224*H1224,2)</f>
        <v>0</v>
      </c>
      <c r="BL1224" s="17" t="s">
        <v>188</v>
      </c>
      <c r="BM1224" s="147" t="s">
        <v>2550</v>
      </c>
    </row>
    <row r="1225" spans="2:65" s="1" customFormat="1" ht="11.25">
      <c r="B1225" s="32"/>
      <c r="D1225" s="149" t="s">
        <v>190</v>
      </c>
      <c r="F1225" s="150" t="s">
        <v>2549</v>
      </c>
      <c r="I1225" s="151"/>
      <c r="L1225" s="32"/>
      <c r="M1225" s="152"/>
      <c r="T1225" s="56"/>
      <c r="AT1225" s="17" t="s">
        <v>190</v>
      </c>
      <c r="AU1225" s="17" t="s">
        <v>85</v>
      </c>
    </row>
    <row r="1226" spans="2:65" s="1" customFormat="1" ht="16.5" customHeight="1">
      <c r="B1226" s="134"/>
      <c r="C1226" s="135" t="s">
        <v>2551</v>
      </c>
      <c r="D1226" s="135" t="s">
        <v>182</v>
      </c>
      <c r="E1226" s="136" t="s">
        <v>2552</v>
      </c>
      <c r="F1226" s="137" t="s">
        <v>2553</v>
      </c>
      <c r="G1226" s="138" t="s">
        <v>185</v>
      </c>
      <c r="H1226" s="139">
        <v>4</v>
      </c>
      <c r="I1226" s="140"/>
      <c r="J1226" s="141">
        <f>ROUND(I1226*H1226,2)</f>
        <v>0</v>
      </c>
      <c r="K1226" s="137" t="s">
        <v>1</v>
      </c>
      <c r="L1226" s="142"/>
      <c r="M1226" s="143" t="s">
        <v>1</v>
      </c>
      <c r="N1226" s="144" t="s">
        <v>41</v>
      </c>
      <c r="P1226" s="145">
        <f>O1226*H1226</f>
        <v>0</v>
      </c>
      <c r="Q1226" s="145">
        <v>0</v>
      </c>
      <c r="R1226" s="145">
        <f>Q1226*H1226</f>
        <v>0</v>
      </c>
      <c r="S1226" s="145">
        <v>0</v>
      </c>
      <c r="T1226" s="146">
        <f>S1226*H1226</f>
        <v>0</v>
      </c>
      <c r="AR1226" s="147" t="s">
        <v>187</v>
      </c>
      <c r="AT1226" s="147" t="s">
        <v>182</v>
      </c>
      <c r="AU1226" s="147" t="s">
        <v>85</v>
      </c>
      <c r="AY1226" s="17" t="s">
        <v>181</v>
      </c>
      <c r="BE1226" s="148">
        <f>IF(N1226="základní",J1226,0)</f>
        <v>0</v>
      </c>
      <c r="BF1226" s="148">
        <f>IF(N1226="snížená",J1226,0)</f>
        <v>0</v>
      </c>
      <c r="BG1226" s="148">
        <f>IF(N1226="zákl. přenesená",J1226,0)</f>
        <v>0</v>
      </c>
      <c r="BH1226" s="148">
        <f>IF(N1226="sníž. přenesená",J1226,0)</f>
        <v>0</v>
      </c>
      <c r="BI1226" s="148">
        <f>IF(N1226="nulová",J1226,0)</f>
        <v>0</v>
      </c>
      <c r="BJ1226" s="17" t="s">
        <v>83</v>
      </c>
      <c r="BK1226" s="148">
        <f>ROUND(I1226*H1226,2)</f>
        <v>0</v>
      </c>
      <c r="BL1226" s="17" t="s">
        <v>188</v>
      </c>
      <c r="BM1226" s="147" t="s">
        <v>2554</v>
      </c>
    </row>
    <row r="1227" spans="2:65" s="1" customFormat="1" ht="11.25">
      <c r="B1227" s="32"/>
      <c r="D1227" s="149" t="s">
        <v>190</v>
      </c>
      <c r="F1227" s="150" t="s">
        <v>2553</v>
      </c>
      <c r="I1227" s="151"/>
      <c r="L1227" s="32"/>
      <c r="M1227" s="152"/>
      <c r="T1227" s="56"/>
      <c r="AT1227" s="17" t="s">
        <v>190</v>
      </c>
      <c r="AU1227" s="17" t="s">
        <v>85</v>
      </c>
    </row>
    <row r="1228" spans="2:65" s="1" customFormat="1" ht="24.2" customHeight="1">
      <c r="B1228" s="134"/>
      <c r="C1228" s="153" t="s">
        <v>2555</v>
      </c>
      <c r="D1228" s="153" t="s">
        <v>191</v>
      </c>
      <c r="E1228" s="154" t="s">
        <v>2556</v>
      </c>
      <c r="F1228" s="155" t="s">
        <v>2557</v>
      </c>
      <c r="G1228" s="156" t="s">
        <v>734</v>
      </c>
      <c r="H1228" s="157">
        <v>0.72</v>
      </c>
      <c r="I1228" s="158"/>
      <c r="J1228" s="159">
        <f>ROUND(I1228*H1228,2)</f>
        <v>0</v>
      </c>
      <c r="K1228" s="155" t="s">
        <v>1</v>
      </c>
      <c r="L1228" s="32"/>
      <c r="M1228" s="160" t="s">
        <v>1</v>
      </c>
      <c r="N1228" s="161" t="s">
        <v>41</v>
      </c>
      <c r="P1228" s="145">
        <f>O1228*H1228</f>
        <v>0</v>
      </c>
      <c r="Q1228" s="145">
        <v>1.7000000000000001E-4</v>
      </c>
      <c r="R1228" s="145">
        <f>Q1228*H1228</f>
        <v>1.2239999999999999E-4</v>
      </c>
      <c r="S1228" s="145">
        <v>0</v>
      </c>
      <c r="T1228" s="146">
        <f>S1228*H1228</f>
        <v>0</v>
      </c>
      <c r="AR1228" s="147" t="s">
        <v>188</v>
      </c>
      <c r="AT1228" s="147" t="s">
        <v>191</v>
      </c>
      <c r="AU1228" s="147" t="s">
        <v>85</v>
      </c>
      <c r="AY1228" s="17" t="s">
        <v>181</v>
      </c>
      <c r="BE1228" s="148">
        <f>IF(N1228="základní",J1228,0)</f>
        <v>0</v>
      </c>
      <c r="BF1228" s="148">
        <f>IF(N1228="snížená",J1228,0)</f>
        <v>0</v>
      </c>
      <c r="BG1228" s="148">
        <f>IF(N1228="zákl. přenesená",J1228,0)</f>
        <v>0</v>
      </c>
      <c r="BH1228" s="148">
        <f>IF(N1228="sníž. přenesená",J1228,0)</f>
        <v>0</v>
      </c>
      <c r="BI1228" s="148">
        <f>IF(N1228="nulová",J1228,0)</f>
        <v>0</v>
      </c>
      <c r="BJ1228" s="17" t="s">
        <v>83</v>
      </c>
      <c r="BK1228" s="148">
        <f>ROUND(I1228*H1228,2)</f>
        <v>0</v>
      </c>
      <c r="BL1228" s="17" t="s">
        <v>188</v>
      </c>
      <c r="BM1228" s="147" t="s">
        <v>2558</v>
      </c>
    </row>
    <row r="1229" spans="2:65" s="1" customFormat="1" ht="19.5">
      <c r="B1229" s="32"/>
      <c r="D1229" s="149" t="s">
        <v>190</v>
      </c>
      <c r="F1229" s="150" t="s">
        <v>2557</v>
      </c>
      <c r="I1229" s="151"/>
      <c r="L1229" s="32"/>
      <c r="M1229" s="152"/>
      <c r="T1229" s="56"/>
      <c r="AT1229" s="17" t="s">
        <v>190</v>
      </c>
      <c r="AU1229" s="17" t="s">
        <v>85</v>
      </c>
    </row>
    <row r="1230" spans="2:65" s="12" customFormat="1" ht="11.25">
      <c r="B1230" s="168"/>
      <c r="D1230" s="149" t="s">
        <v>1207</v>
      </c>
      <c r="E1230" s="169" t="s">
        <v>1</v>
      </c>
      <c r="F1230" s="170" t="s">
        <v>2559</v>
      </c>
      <c r="H1230" s="171">
        <v>0.72</v>
      </c>
      <c r="I1230" s="172"/>
      <c r="L1230" s="168"/>
      <c r="M1230" s="173"/>
      <c r="T1230" s="174"/>
      <c r="AT1230" s="169" t="s">
        <v>1207</v>
      </c>
      <c r="AU1230" s="169" t="s">
        <v>85</v>
      </c>
      <c r="AV1230" s="12" t="s">
        <v>85</v>
      </c>
      <c r="AW1230" s="12" t="s">
        <v>33</v>
      </c>
      <c r="AX1230" s="12" t="s">
        <v>83</v>
      </c>
      <c r="AY1230" s="169" t="s">
        <v>181</v>
      </c>
    </row>
    <row r="1231" spans="2:65" s="1" customFormat="1" ht="24.2" customHeight="1">
      <c r="B1231" s="134"/>
      <c r="C1231" s="135" t="s">
        <v>2560</v>
      </c>
      <c r="D1231" s="135" t="s">
        <v>182</v>
      </c>
      <c r="E1231" s="136" t="s">
        <v>2561</v>
      </c>
      <c r="F1231" s="137" t="s">
        <v>2562</v>
      </c>
      <c r="G1231" s="138" t="s">
        <v>185</v>
      </c>
      <c r="H1231" s="139">
        <v>0.72</v>
      </c>
      <c r="I1231" s="140"/>
      <c r="J1231" s="141">
        <f>ROUND(I1231*H1231,2)</f>
        <v>0</v>
      </c>
      <c r="K1231" s="137" t="s">
        <v>1</v>
      </c>
      <c r="L1231" s="142"/>
      <c r="M1231" s="143" t="s">
        <v>1</v>
      </c>
      <c r="N1231" s="144" t="s">
        <v>41</v>
      </c>
      <c r="P1231" s="145">
        <f>O1231*H1231</f>
        <v>0</v>
      </c>
      <c r="Q1231" s="145">
        <v>6.0000000000000001E-3</v>
      </c>
      <c r="R1231" s="145">
        <f>Q1231*H1231</f>
        <v>4.3200000000000001E-3</v>
      </c>
      <c r="S1231" s="145">
        <v>0</v>
      </c>
      <c r="T1231" s="146">
        <f>S1231*H1231</f>
        <v>0</v>
      </c>
      <c r="AR1231" s="147" t="s">
        <v>187</v>
      </c>
      <c r="AT1231" s="147" t="s">
        <v>182</v>
      </c>
      <c r="AU1231" s="147" t="s">
        <v>85</v>
      </c>
      <c r="AY1231" s="17" t="s">
        <v>181</v>
      </c>
      <c r="BE1231" s="148">
        <f>IF(N1231="základní",J1231,0)</f>
        <v>0</v>
      </c>
      <c r="BF1231" s="148">
        <f>IF(N1231="snížená",J1231,0)</f>
        <v>0</v>
      </c>
      <c r="BG1231" s="148">
        <f>IF(N1231="zákl. přenesená",J1231,0)</f>
        <v>0</v>
      </c>
      <c r="BH1231" s="148">
        <f>IF(N1231="sníž. přenesená",J1231,0)</f>
        <v>0</v>
      </c>
      <c r="BI1231" s="148">
        <f>IF(N1231="nulová",J1231,0)</f>
        <v>0</v>
      </c>
      <c r="BJ1231" s="17" t="s">
        <v>83</v>
      </c>
      <c r="BK1231" s="148">
        <f>ROUND(I1231*H1231,2)</f>
        <v>0</v>
      </c>
      <c r="BL1231" s="17" t="s">
        <v>188</v>
      </c>
      <c r="BM1231" s="147" t="s">
        <v>2563</v>
      </c>
    </row>
    <row r="1232" spans="2:65" s="1" customFormat="1" ht="11.25">
      <c r="B1232" s="32"/>
      <c r="D1232" s="149" t="s">
        <v>190</v>
      </c>
      <c r="F1232" s="150" t="s">
        <v>2562</v>
      </c>
      <c r="I1232" s="151"/>
      <c r="L1232" s="32"/>
      <c r="M1232" s="152"/>
      <c r="T1232" s="56"/>
      <c r="AT1232" s="17" t="s">
        <v>190</v>
      </c>
      <c r="AU1232" s="17" t="s">
        <v>85</v>
      </c>
    </row>
    <row r="1233" spans="2:65" s="1" customFormat="1" ht="24.2" customHeight="1">
      <c r="B1233" s="134"/>
      <c r="C1233" s="153" t="s">
        <v>2564</v>
      </c>
      <c r="D1233" s="153" t="s">
        <v>191</v>
      </c>
      <c r="E1233" s="154" t="s">
        <v>2565</v>
      </c>
      <c r="F1233" s="155" t="s">
        <v>2566</v>
      </c>
      <c r="G1233" s="156" t="s">
        <v>185</v>
      </c>
      <c r="H1233" s="157">
        <v>3</v>
      </c>
      <c r="I1233" s="158"/>
      <c r="J1233" s="159">
        <f>ROUND(I1233*H1233,2)</f>
        <v>0</v>
      </c>
      <c r="K1233" s="155" t="s">
        <v>1</v>
      </c>
      <c r="L1233" s="32"/>
      <c r="M1233" s="160" t="s">
        <v>1</v>
      </c>
      <c r="N1233" s="161" t="s">
        <v>41</v>
      </c>
      <c r="P1233" s="145">
        <f>O1233*H1233</f>
        <v>0</v>
      </c>
      <c r="Q1233" s="145">
        <v>0</v>
      </c>
      <c r="R1233" s="145">
        <f>Q1233*H1233</f>
        <v>0</v>
      </c>
      <c r="S1233" s="145">
        <v>0</v>
      </c>
      <c r="T1233" s="146">
        <f>S1233*H1233</f>
        <v>0</v>
      </c>
      <c r="AR1233" s="147" t="s">
        <v>188</v>
      </c>
      <c r="AT1233" s="147" t="s">
        <v>191</v>
      </c>
      <c r="AU1233" s="147" t="s">
        <v>85</v>
      </c>
      <c r="AY1233" s="17" t="s">
        <v>181</v>
      </c>
      <c r="BE1233" s="148">
        <f>IF(N1233="základní",J1233,0)</f>
        <v>0</v>
      </c>
      <c r="BF1233" s="148">
        <f>IF(N1233="snížená",J1233,0)</f>
        <v>0</v>
      </c>
      <c r="BG1233" s="148">
        <f>IF(N1233="zákl. přenesená",J1233,0)</f>
        <v>0</v>
      </c>
      <c r="BH1233" s="148">
        <f>IF(N1233="sníž. přenesená",J1233,0)</f>
        <v>0</v>
      </c>
      <c r="BI1233" s="148">
        <f>IF(N1233="nulová",J1233,0)</f>
        <v>0</v>
      </c>
      <c r="BJ1233" s="17" t="s">
        <v>83</v>
      </c>
      <c r="BK1233" s="148">
        <f>ROUND(I1233*H1233,2)</f>
        <v>0</v>
      </c>
      <c r="BL1233" s="17" t="s">
        <v>188</v>
      </c>
      <c r="BM1233" s="147" t="s">
        <v>2567</v>
      </c>
    </row>
    <row r="1234" spans="2:65" s="1" customFormat="1" ht="11.25">
      <c r="B1234" s="32"/>
      <c r="D1234" s="149" t="s">
        <v>190</v>
      </c>
      <c r="F1234" s="150" t="s">
        <v>2566</v>
      </c>
      <c r="I1234" s="151"/>
      <c r="L1234" s="32"/>
      <c r="M1234" s="152"/>
      <c r="T1234" s="56"/>
      <c r="AT1234" s="17" t="s">
        <v>190</v>
      </c>
      <c r="AU1234" s="17" t="s">
        <v>85</v>
      </c>
    </row>
    <row r="1235" spans="2:65" s="1" customFormat="1" ht="16.5" customHeight="1">
      <c r="B1235" s="134"/>
      <c r="C1235" s="135" t="s">
        <v>2568</v>
      </c>
      <c r="D1235" s="135" t="s">
        <v>182</v>
      </c>
      <c r="E1235" s="136" t="s">
        <v>2569</v>
      </c>
      <c r="F1235" s="137" t="s">
        <v>2570</v>
      </c>
      <c r="G1235" s="138" t="s">
        <v>185</v>
      </c>
      <c r="H1235" s="139">
        <v>3</v>
      </c>
      <c r="I1235" s="140"/>
      <c r="J1235" s="141">
        <f>ROUND(I1235*H1235,2)</f>
        <v>0</v>
      </c>
      <c r="K1235" s="137" t="s">
        <v>1</v>
      </c>
      <c r="L1235" s="142"/>
      <c r="M1235" s="143" t="s">
        <v>1</v>
      </c>
      <c r="N1235" s="144" t="s">
        <v>41</v>
      </c>
      <c r="P1235" s="145">
        <f>O1235*H1235</f>
        <v>0</v>
      </c>
      <c r="Q1235" s="145">
        <v>2.5999999999999999E-3</v>
      </c>
      <c r="R1235" s="145">
        <f>Q1235*H1235</f>
        <v>7.7999999999999996E-3</v>
      </c>
      <c r="S1235" s="145">
        <v>0</v>
      </c>
      <c r="T1235" s="146">
        <f>S1235*H1235</f>
        <v>0</v>
      </c>
      <c r="AR1235" s="147" t="s">
        <v>187</v>
      </c>
      <c r="AT1235" s="147" t="s">
        <v>182</v>
      </c>
      <c r="AU1235" s="147" t="s">
        <v>85</v>
      </c>
      <c r="AY1235" s="17" t="s">
        <v>181</v>
      </c>
      <c r="BE1235" s="148">
        <f>IF(N1235="základní",J1235,0)</f>
        <v>0</v>
      </c>
      <c r="BF1235" s="148">
        <f>IF(N1235="snížená",J1235,0)</f>
        <v>0</v>
      </c>
      <c r="BG1235" s="148">
        <f>IF(N1235="zákl. přenesená",J1235,0)</f>
        <v>0</v>
      </c>
      <c r="BH1235" s="148">
        <f>IF(N1235="sníž. přenesená",J1235,0)</f>
        <v>0</v>
      </c>
      <c r="BI1235" s="148">
        <f>IF(N1235="nulová",J1235,0)</f>
        <v>0</v>
      </c>
      <c r="BJ1235" s="17" t="s">
        <v>83</v>
      </c>
      <c r="BK1235" s="148">
        <f>ROUND(I1235*H1235,2)</f>
        <v>0</v>
      </c>
      <c r="BL1235" s="17" t="s">
        <v>188</v>
      </c>
      <c r="BM1235" s="147" t="s">
        <v>2571</v>
      </c>
    </row>
    <row r="1236" spans="2:65" s="1" customFormat="1" ht="11.25">
      <c r="B1236" s="32"/>
      <c r="D1236" s="149" t="s">
        <v>190</v>
      </c>
      <c r="F1236" s="150" t="s">
        <v>2570</v>
      </c>
      <c r="I1236" s="151"/>
      <c r="L1236" s="32"/>
      <c r="M1236" s="152"/>
      <c r="T1236" s="56"/>
      <c r="AT1236" s="17" t="s">
        <v>190</v>
      </c>
      <c r="AU1236" s="17" t="s">
        <v>85</v>
      </c>
    </row>
    <row r="1237" spans="2:65" s="1" customFormat="1" ht="21.75" customHeight="1">
      <c r="B1237" s="134"/>
      <c r="C1237" s="153" t="s">
        <v>1955</v>
      </c>
      <c r="D1237" s="153" t="s">
        <v>191</v>
      </c>
      <c r="E1237" s="154" t="s">
        <v>2572</v>
      </c>
      <c r="F1237" s="155" t="s">
        <v>2573</v>
      </c>
      <c r="G1237" s="156" t="s">
        <v>217</v>
      </c>
      <c r="H1237" s="157">
        <v>2</v>
      </c>
      <c r="I1237" s="158"/>
      <c r="J1237" s="159">
        <f>ROUND(I1237*H1237,2)</f>
        <v>0</v>
      </c>
      <c r="K1237" s="155" t="s">
        <v>1</v>
      </c>
      <c r="L1237" s="32"/>
      <c r="M1237" s="160" t="s">
        <v>1</v>
      </c>
      <c r="N1237" s="161" t="s">
        <v>41</v>
      </c>
      <c r="P1237" s="145">
        <f>O1237*H1237</f>
        <v>0</v>
      </c>
      <c r="Q1237" s="145">
        <v>0</v>
      </c>
      <c r="R1237" s="145">
        <f>Q1237*H1237</f>
        <v>0</v>
      </c>
      <c r="S1237" s="145">
        <v>1.6E-2</v>
      </c>
      <c r="T1237" s="146">
        <f>S1237*H1237</f>
        <v>3.2000000000000001E-2</v>
      </c>
      <c r="AR1237" s="147" t="s">
        <v>188</v>
      </c>
      <c r="AT1237" s="147" t="s">
        <v>191</v>
      </c>
      <c r="AU1237" s="147" t="s">
        <v>85</v>
      </c>
      <c r="AY1237" s="17" t="s">
        <v>181</v>
      </c>
      <c r="BE1237" s="148">
        <f>IF(N1237="základní",J1237,0)</f>
        <v>0</v>
      </c>
      <c r="BF1237" s="148">
        <f>IF(N1237="snížená",J1237,0)</f>
        <v>0</v>
      </c>
      <c r="BG1237" s="148">
        <f>IF(N1237="zákl. přenesená",J1237,0)</f>
        <v>0</v>
      </c>
      <c r="BH1237" s="148">
        <f>IF(N1237="sníž. přenesená",J1237,0)</f>
        <v>0</v>
      </c>
      <c r="BI1237" s="148">
        <f>IF(N1237="nulová",J1237,0)</f>
        <v>0</v>
      </c>
      <c r="BJ1237" s="17" t="s">
        <v>83</v>
      </c>
      <c r="BK1237" s="148">
        <f>ROUND(I1237*H1237,2)</f>
        <v>0</v>
      </c>
      <c r="BL1237" s="17" t="s">
        <v>188</v>
      </c>
      <c r="BM1237" s="147" t="s">
        <v>2574</v>
      </c>
    </row>
    <row r="1238" spans="2:65" s="1" customFormat="1" ht="11.25">
      <c r="B1238" s="32"/>
      <c r="D1238" s="149" t="s">
        <v>190</v>
      </c>
      <c r="F1238" s="150" t="s">
        <v>2573</v>
      </c>
      <c r="I1238" s="151"/>
      <c r="L1238" s="32"/>
      <c r="M1238" s="152"/>
      <c r="T1238" s="56"/>
      <c r="AT1238" s="17" t="s">
        <v>190</v>
      </c>
      <c r="AU1238" s="17" t="s">
        <v>85</v>
      </c>
    </row>
    <row r="1239" spans="2:65" s="1" customFormat="1" ht="24.2" customHeight="1">
      <c r="B1239" s="134"/>
      <c r="C1239" s="153" t="s">
        <v>2575</v>
      </c>
      <c r="D1239" s="153" t="s">
        <v>191</v>
      </c>
      <c r="E1239" s="154" t="s">
        <v>2576</v>
      </c>
      <c r="F1239" s="155" t="s">
        <v>2577</v>
      </c>
      <c r="G1239" s="156" t="s">
        <v>630</v>
      </c>
      <c r="H1239" s="157">
        <v>100</v>
      </c>
      <c r="I1239" s="158"/>
      <c r="J1239" s="159">
        <f>ROUND(I1239*H1239,2)</f>
        <v>0</v>
      </c>
      <c r="K1239" s="155" t="s">
        <v>1</v>
      </c>
      <c r="L1239" s="32"/>
      <c r="M1239" s="160" t="s">
        <v>1</v>
      </c>
      <c r="N1239" s="161" t="s">
        <v>41</v>
      </c>
      <c r="P1239" s="145">
        <f>O1239*H1239</f>
        <v>0</v>
      </c>
      <c r="Q1239" s="145">
        <v>0</v>
      </c>
      <c r="R1239" s="145">
        <f>Q1239*H1239</f>
        <v>0</v>
      </c>
      <c r="S1239" s="145">
        <v>1E-3</v>
      </c>
      <c r="T1239" s="146">
        <f>S1239*H1239</f>
        <v>0.1</v>
      </c>
      <c r="AR1239" s="147" t="s">
        <v>188</v>
      </c>
      <c r="AT1239" s="147" t="s">
        <v>191</v>
      </c>
      <c r="AU1239" s="147" t="s">
        <v>85</v>
      </c>
      <c r="AY1239" s="17" t="s">
        <v>181</v>
      </c>
      <c r="BE1239" s="148">
        <f>IF(N1239="základní",J1239,0)</f>
        <v>0</v>
      </c>
      <c r="BF1239" s="148">
        <f>IF(N1239="snížená",J1239,0)</f>
        <v>0</v>
      </c>
      <c r="BG1239" s="148">
        <f>IF(N1239="zákl. přenesená",J1239,0)</f>
        <v>0</v>
      </c>
      <c r="BH1239" s="148">
        <f>IF(N1239="sníž. přenesená",J1239,0)</f>
        <v>0</v>
      </c>
      <c r="BI1239" s="148">
        <f>IF(N1239="nulová",J1239,0)</f>
        <v>0</v>
      </c>
      <c r="BJ1239" s="17" t="s">
        <v>83</v>
      </c>
      <c r="BK1239" s="148">
        <f>ROUND(I1239*H1239,2)</f>
        <v>0</v>
      </c>
      <c r="BL1239" s="17" t="s">
        <v>188</v>
      </c>
      <c r="BM1239" s="147" t="s">
        <v>2578</v>
      </c>
    </row>
    <row r="1240" spans="2:65" s="1" customFormat="1" ht="19.5">
      <c r="B1240" s="32"/>
      <c r="D1240" s="149" t="s">
        <v>190</v>
      </c>
      <c r="F1240" s="150" t="s">
        <v>2577</v>
      </c>
      <c r="I1240" s="151"/>
      <c r="L1240" s="32"/>
      <c r="M1240" s="152"/>
      <c r="T1240" s="56"/>
      <c r="AT1240" s="17" t="s">
        <v>190</v>
      </c>
      <c r="AU1240" s="17" t="s">
        <v>85</v>
      </c>
    </row>
    <row r="1241" spans="2:65" s="12" customFormat="1" ht="11.25">
      <c r="B1241" s="168"/>
      <c r="D1241" s="149" t="s">
        <v>1207</v>
      </c>
      <c r="E1241" s="169" t="s">
        <v>1</v>
      </c>
      <c r="F1241" s="170" t="s">
        <v>2579</v>
      </c>
      <c r="H1241" s="171">
        <v>100</v>
      </c>
      <c r="I1241" s="172"/>
      <c r="L1241" s="168"/>
      <c r="M1241" s="173"/>
      <c r="T1241" s="174"/>
      <c r="AT1241" s="169" t="s">
        <v>1207</v>
      </c>
      <c r="AU1241" s="169" t="s">
        <v>85</v>
      </c>
      <c r="AV1241" s="12" t="s">
        <v>85</v>
      </c>
      <c r="AW1241" s="12" t="s">
        <v>33</v>
      </c>
      <c r="AX1241" s="12" t="s">
        <v>83</v>
      </c>
      <c r="AY1241" s="169" t="s">
        <v>181</v>
      </c>
    </row>
    <row r="1242" spans="2:65" s="1" customFormat="1" ht="33" customHeight="1">
      <c r="B1242" s="134"/>
      <c r="C1242" s="153" t="s">
        <v>2580</v>
      </c>
      <c r="D1242" s="153" t="s">
        <v>191</v>
      </c>
      <c r="E1242" s="154" t="s">
        <v>2581</v>
      </c>
      <c r="F1242" s="155" t="s">
        <v>2582</v>
      </c>
      <c r="G1242" s="156" t="s">
        <v>868</v>
      </c>
      <c r="H1242" s="157">
        <v>8.1000000000000003E-2</v>
      </c>
      <c r="I1242" s="158"/>
      <c r="J1242" s="159">
        <f>ROUND(I1242*H1242,2)</f>
        <v>0</v>
      </c>
      <c r="K1242" s="155" t="s">
        <v>1</v>
      </c>
      <c r="L1242" s="32"/>
      <c r="M1242" s="160" t="s">
        <v>1</v>
      </c>
      <c r="N1242" s="161" t="s">
        <v>41</v>
      </c>
      <c r="P1242" s="145">
        <f>O1242*H1242</f>
        <v>0</v>
      </c>
      <c r="Q1242" s="145">
        <v>0</v>
      </c>
      <c r="R1242" s="145">
        <f>Q1242*H1242</f>
        <v>0</v>
      </c>
      <c r="S1242" s="145">
        <v>0</v>
      </c>
      <c r="T1242" s="146">
        <f>S1242*H1242</f>
        <v>0</v>
      </c>
      <c r="AR1242" s="147" t="s">
        <v>188</v>
      </c>
      <c r="AT1242" s="147" t="s">
        <v>191</v>
      </c>
      <c r="AU1242" s="147" t="s">
        <v>85</v>
      </c>
      <c r="AY1242" s="17" t="s">
        <v>181</v>
      </c>
      <c r="BE1242" s="148">
        <f>IF(N1242="základní",J1242,0)</f>
        <v>0</v>
      </c>
      <c r="BF1242" s="148">
        <f>IF(N1242="snížená",J1242,0)</f>
        <v>0</v>
      </c>
      <c r="BG1242" s="148">
        <f>IF(N1242="zákl. přenesená",J1242,0)</f>
        <v>0</v>
      </c>
      <c r="BH1242" s="148">
        <f>IF(N1242="sníž. přenesená",J1242,0)</f>
        <v>0</v>
      </c>
      <c r="BI1242" s="148">
        <f>IF(N1242="nulová",J1242,0)</f>
        <v>0</v>
      </c>
      <c r="BJ1242" s="17" t="s">
        <v>83</v>
      </c>
      <c r="BK1242" s="148">
        <f>ROUND(I1242*H1242,2)</f>
        <v>0</v>
      </c>
      <c r="BL1242" s="17" t="s">
        <v>188</v>
      </c>
      <c r="BM1242" s="147" t="s">
        <v>2583</v>
      </c>
    </row>
    <row r="1243" spans="2:65" s="1" customFormat="1" ht="19.5">
      <c r="B1243" s="32"/>
      <c r="D1243" s="149" t="s">
        <v>190</v>
      </c>
      <c r="F1243" s="150" t="s">
        <v>2582</v>
      </c>
      <c r="I1243" s="151"/>
      <c r="L1243" s="32"/>
      <c r="M1243" s="152"/>
      <c r="T1243" s="56"/>
      <c r="AT1243" s="17" t="s">
        <v>190</v>
      </c>
      <c r="AU1243" s="17" t="s">
        <v>85</v>
      </c>
    </row>
    <row r="1244" spans="2:65" s="1" customFormat="1" ht="16.5" customHeight="1">
      <c r="B1244" s="134"/>
      <c r="C1244" s="153" t="s">
        <v>2584</v>
      </c>
      <c r="D1244" s="153" t="s">
        <v>191</v>
      </c>
      <c r="E1244" s="154" t="s">
        <v>2585</v>
      </c>
      <c r="F1244" s="155" t="s">
        <v>2586</v>
      </c>
      <c r="G1244" s="156" t="s">
        <v>889</v>
      </c>
      <c r="H1244" s="157">
        <v>1</v>
      </c>
      <c r="I1244" s="158"/>
      <c r="J1244" s="159">
        <f>ROUND(I1244*H1244,2)</f>
        <v>0</v>
      </c>
      <c r="K1244" s="155" t="s">
        <v>1</v>
      </c>
      <c r="L1244" s="32"/>
      <c r="M1244" s="160" t="s">
        <v>1</v>
      </c>
      <c r="N1244" s="161" t="s">
        <v>41</v>
      </c>
      <c r="P1244" s="145">
        <f>O1244*H1244</f>
        <v>0</v>
      </c>
      <c r="Q1244" s="145">
        <v>0</v>
      </c>
      <c r="R1244" s="145">
        <f>Q1244*H1244</f>
        <v>0</v>
      </c>
      <c r="S1244" s="145">
        <v>0</v>
      </c>
      <c r="T1244" s="146">
        <f>S1244*H1244</f>
        <v>0</v>
      </c>
      <c r="AR1244" s="147" t="s">
        <v>188</v>
      </c>
      <c r="AT1244" s="147" t="s">
        <v>191</v>
      </c>
      <c r="AU1244" s="147" t="s">
        <v>85</v>
      </c>
      <c r="AY1244" s="17" t="s">
        <v>181</v>
      </c>
      <c r="BE1244" s="148">
        <f>IF(N1244="základní",J1244,0)</f>
        <v>0</v>
      </c>
      <c r="BF1244" s="148">
        <f>IF(N1244="snížená",J1244,0)</f>
        <v>0</v>
      </c>
      <c r="BG1244" s="148">
        <f>IF(N1244="zákl. přenesená",J1244,0)</f>
        <v>0</v>
      </c>
      <c r="BH1244" s="148">
        <f>IF(N1244="sníž. přenesená",J1244,0)</f>
        <v>0</v>
      </c>
      <c r="BI1244" s="148">
        <f>IF(N1244="nulová",J1244,0)</f>
        <v>0</v>
      </c>
      <c r="BJ1244" s="17" t="s">
        <v>83</v>
      </c>
      <c r="BK1244" s="148">
        <f>ROUND(I1244*H1244,2)</f>
        <v>0</v>
      </c>
      <c r="BL1244" s="17" t="s">
        <v>188</v>
      </c>
      <c r="BM1244" s="147" t="s">
        <v>2587</v>
      </c>
    </row>
    <row r="1245" spans="2:65" s="1" customFormat="1" ht="11.25">
      <c r="B1245" s="32"/>
      <c r="D1245" s="149" t="s">
        <v>190</v>
      </c>
      <c r="F1245" s="150" t="s">
        <v>2586</v>
      </c>
      <c r="I1245" s="151"/>
      <c r="L1245" s="32"/>
      <c r="M1245" s="152"/>
      <c r="T1245" s="56"/>
      <c r="AT1245" s="17" t="s">
        <v>190</v>
      </c>
      <c r="AU1245" s="17" t="s">
        <v>85</v>
      </c>
    </row>
    <row r="1246" spans="2:65" s="12" customFormat="1" ht="11.25">
      <c r="B1246" s="168"/>
      <c r="D1246" s="149" t="s">
        <v>1207</v>
      </c>
      <c r="E1246" s="169" t="s">
        <v>1</v>
      </c>
      <c r="F1246" s="170" t="s">
        <v>2588</v>
      </c>
      <c r="H1246" s="171">
        <v>1</v>
      </c>
      <c r="I1246" s="172"/>
      <c r="L1246" s="168"/>
      <c r="M1246" s="173"/>
      <c r="T1246" s="174"/>
      <c r="AT1246" s="169" t="s">
        <v>1207</v>
      </c>
      <c r="AU1246" s="169" t="s">
        <v>85</v>
      </c>
      <c r="AV1246" s="12" t="s">
        <v>85</v>
      </c>
      <c r="AW1246" s="12" t="s">
        <v>33</v>
      </c>
      <c r="AX1246" s="12" t="s">
        <v>83</v>
      </c>
      <c r="AY1246" s="169" t="s">
        <v>181</v>
      </c>
    </row>
    <row r="1247" spans="2:65" s="1" customFormat="1" ht="16.5" customHeight="1">
      <c r="B1247" s="134"/>
      <c r="C1247" s="153" t="s">
        <v>2589</v>
      </c>
      <c r="D1247" s="153" t="s">
        <v>191</v>
      </c>
      <c r="E1247" s="154" t="s">
        <v>2590</v>
      </c>
      <c r="F1247" s="155" t="s">
        <v>2591</v>
      </c>
      <c r="G1247" s="156" t="s">
        <v>889</v>
      </c>
      <c r="H1247" s="157">
        <v>1</v>
      </c>
      <c r="I1247" s="158"/>
      <c r="J1247" s="159">
        <f>ROUND(I1247*H1247,2)</f>
        <v>0</v>
      </c>
      <c r="K1247" s="155" t="s">
        <v>1</v>
      </c>
      <c r="L1247" s="32"/>
      <c r="M1247" s="160" t="s">
        <v>1</v>
      </c>
      <c r="N1247" s="161" t="s">
        <v>41</v>
      </c>
      <c r="P1247" s="145">
        <f>O1247*H1247</f>
        <v>0</v>
      </c>
      <c r="Q1247" s="145">
        <v>0</v>
      </c>
      <c r="R1247" s="145">
        <f>Q1247*H1247</f>
        <v>0</v>
      </c>
      <c r="S1247" s="145">
        <v>0</v>
      </c>
      <c r="T1247" s="146">
        <f>S1247*H1247</f>
        <v>0</v>
      </c>
      <c r="AR1247" s="147" t="s">
        <v>188</v>
      </c>
      <c r="AT1247" s="147" t="s">
        <v>191</v>
      </c>
      <c r="AU1247" s="147" t="s">
        <v>85</v>
      </c>
      <c r="AY1247" s="17" t="s">
        <v>181</v>
      </c>
      <c r="BE1247" s="148">
        <f>IF(N1247="základní",J1247,0)</f>
        <v>0</v>
      </c>
      <c r="BF1247" s="148">
        <f>IF(N1247="snížená",J1247,0)</f>
        <v>0</v>
      </c>
      <c r="BG1247" s="148">
        <f>IF(N1247="zákl. přenesená",J1247,0)</f>
        <v>0</v>
      </c>
      <c r="BH1247" s="148">
        <f>IF(N1247="sníž. přenesená",J1247,0)</f>
        <v>0</v>
      </c>
      <c r="BI1247" s="148">
        <f>IF(N1247="nulová",J1247,0)</f>
        <v>0</v>
      </c>
      <c r="BJ1247" s="17" t="s">
        <v>83</v>
      </c>
      <c r="BK1247" s="148">
        <f>ROUND(I1247*H1247,2)</f>
        <v>0</v>
      </c>
      <c r="BL1247" s="17" t="s">
        <v>188</v>
      </c>
      <c r="BM1247" s="147" t="s">
        <v>2592</v>
      </c>
    </row>
    <row r="1248" spans="2:65" s="1" customFormat="1" ht="11.25">
      <c r="B1248" s="32"/>
      <c r="D1248" s="149" t="s">
        <v>190</v>
      </c>
      <c r="F1248" s="150" t="s">
        <v>2591</v>
      </c>
      <c r="I1248" s="151"/>
      <c r="L1248" s="32"/>
      <c r="M1248" s="152"/>
      <c r="T1248" s="56"/>
      <c r="AT1248" s="17" t="s">
        <v>190</v>
      </c>
      <c r="AU1248" s="17" t="s">
        <v>85</v>
      </c>
    </row>
    <row r="1249" spans="2:65" s="12" customFormat="1" ht="33.75">
      <c r="B1249" s="168"/>
      <c r="D1249" s="149" t="s">
        <v>1207</v>
      </c>
      <c r="E1249" s="169" t="s">
        <v>1</v>
      </c>
      <c r="F1249" s="170" t="s">
        <v>2593</v>
      </c>
      <c r="H1249" s="171">
        <v>1</v>
      </c>
      <c r="I1249" s="172"/>
      <c r="L1249" s="168"/>
      <c r="M1249" s="173"/>
      <c r="T1249" s="174"/>
      <c r="AT1249" s="169" t="s">
        <v>1207</v>
      </c>
      <c r="AU1249" s="169" t="s">
        <v>85</v>
      </c>
      <c r="AV1249" s="12" t="s">
        <v>85</v>
      </c>
      <c r="AW1249" s="12" t="s">
        <v>33</v>
      </c>
      <c r="AX1249" s="12" t="s">
        <v>83</v>
      </c>
      <c r="AY1249" s="169" t="s">
        <v>181</v>
      </c>
    </row>
    <row r="1250" spans="2:65" s="1" customFormat="1" ht="24.2" customHeight="1">
      <c r="B1250" s="134"/>
      <c r="C1250" s="153" t="s">
        <v>2594</v>
      </c>
      <c r="D1250" s="153" t="s">
        <v>191</v>
      </c>
      <c r="E1250" s="154" t="s">
        <v>2595</v>
      </c>
      <c r="F1250" s="155" t="s">
        <v>2596</v>
      </c>
      <c r="G1250" s="156" t="s">
        <v>889</v>
      </c>
      <c r="H1250" s="157">
        <v>1</v>
      </c>
      <c r="I1250" s="158"/>
      <c r="J1250" s="159">
        <f>ROUND(I1250*H1250,2)</f>
        <v>0</v>
      </c>
      <c r="K1250" s="155" t="s">
        <v>1</v>
      </c>
      <c r="L1250" s="32"/>
      <c r="M1250" s="160" t="s">
        <v>1</v>
      </c>
      <c r="N1250" s="161" t="s">
        <v>41</v>
      </c>
      <c r="P1250" s="145">
        <f>O1250*H1250</f>
        <v>0</v>
      </c>
      <c r="Q1250" s="145">
        <v>0</v>
      </c>
      <c r="R1250" s="145">
        <f>Q1250*H1250</f>
        <v>0</v>
      </c>
      <c r="S1250" s="145">
        <v>0</v>
      </c>
      <c r="T1250" s="146">
        <f>S1250*H1250</f>
        <v>0</v>
      </c>
      <c r="AR1250" s="147" t="s">
        <v>188</v>
      </c>
      <c r="AT1250" s="147" t="s">
        <v>191</v>
      </c>
      <c r="AU1250" s="147" t="s">
        <v>85</v>
      </c>
      <c r="AY1250" s="17" t="s">
        <v>181</v>
      </c>
      <c r="BE1250" s="148">
        <f>IF(N1250="základní",J1250,0)</f>
        <v>0</v>
      </c>
      <c r="BF1250" s="148">
        <f>IF(N1250="snížená",J1250,0)</f>
        <v>0</v>
      </c>
      <c r="BG1250" s="148">
        <f>IF(N1250="zákl. přenesená",J1250,0)</f>
        <v>0</v>
      </c>
      <c r="BH1250" s="148">
        <f>IF(N1250="sníž. přenesená",J1250,0)</f>
        <v>0</v>
      </c>
      <c r="BI1250" s="148">
        <f>IF(N1250="nulová",J1250,0)</f>
        <v>0</v>
      </c>
      <c r="BJ1250" s="17" t="s">
        <v>83</v>
      </c>
      <c r="BK1250" s="148">
        <f>ROUND(I1250*H1250,2)</f>
        <v>0</v>
      </c>
      <c r="BL1250" s="17" t="s">
        <v>188</v>
      </c>
      <c r="BM1250" s="147" t="s">
        <v>2597</v>
      </c>
    </row>
    <row r="1251" spans="2:65" s="1" customFormat="1" ht="19.5">
      <c r="B1251" s="32"/>
      <c r="D1251" s="149" t="s">
        <v>190</v>
      </c>
      <c r="F1251" s="150" t="s">
        <v>2596</v>
      </c>
      <c r="I1251" s="151"/>
      <c r="L1251" s="32"/>
      <c r="M1251" s="152"/>
      <c r="T1251" s="56"/>
      <c r="AT1251" s="17" t="s">
        <v>190</v>
      </c>
      <c r="AU1251" s="17" t="s">
        <v>85</v>
      </c>
    </row>
    <row r="1252" spans="2:65" s="12" customFormat="1" ht="33.75">
      <c r="B1252" s="168"/>
      <c r="D1252" s="149" t="s">
        <v>1207</v>
      </c>
      <c r="E1252" s="169" t="s">
        <v>1</v>
      </c>
      <c r="F1252" s="170" t="s">
        <v>2598</v>
      </c>
      <c r="H1252" s="171">
        <v>1</v>
      </c>
      <c r="I1252" s="172"/>
      <c r="L1252" s="168"/>
      <c r="M1252" s="173"/>
      <c r="T1252" s="174"/>
      <c r="AT1252" s="169" t="s">
        <v>1207</v>
      </c>
      <c r="AU1252" s="169" t="s">
        <v>85</v>
      </c>
      <c r="AV1252" s="12" t="s">
        <v>85</v>
      </c>
      <c r="AW1252" s="12" t="s">
        <v>33</v>
      </c>
      <c r="AX1252" s="12" t="s">
        <v>76</v>
      </c>
      <c r="AY1252" s="169" t="s">
        <v>181</v>
      </c>
    </row>
    <row r="1253" spans="2:65" s="13" customFormat="1" ht="11.25">
      <c r="B1253" s="175"/>
      <c r="D1253" s="149" t="s">
        <v>1207</v>
      </c>
      <c r="E1253" s="176" t="s">
        <v>1</v>
      </c>
      <c r="F1253" s="177" t="s">
        <v>2468</v>
      </c>
      <c r="H1253" s="176" t="s">
        <v>1</v>
      </c>
      <c r="I1253" s="178"/>
      <c r="L1253" s="175"/>
      <c r="M1253" s="179"/>
      <c r="T1253" s="180"/>
      <c r="AT1253" s="176" t="s">
        <v>1207</v>
      </c>
      <c r="AU1253" s="176" t="s">
        <v>85</v>
      </c>
      <c r="AV1253" s="13" t="s">
        <v>83</v>
      </c>
      <c r="AW1253" s="13" t="s">
        <v>33</v>
      </c>
      <c r="AX1253" s="13" t="s">
        <v>76</v>
      </c>
      <c r="AY1253" s="176" t="s">
        <v>181</v>
      </c>
    </row>
    <row r="1254" spans="2:65" s="14" customFormat="1" ht="11.25">
      <c r="B1254" s="181"/>
      <c r="D1254" s="149" t="s">
        <v>1207</v>
      </c>
      <c r="E1254" s="182" t="s">
        <v>1</v>
      </c>
      <c r="F1254" s="183" t="s">
        <v>1221</v>
      </c>
      <c r="H1254" s="184">
        <v>1</v>
      </c>
      <c r="I1254" s="185"/>
      <c r="L1254" s="181"/>
      <c r="M1254" s="186"/>
      <c r="T1254" s="187"/>
      <c r="AT1254" s="182" t="s">
        <v>1207</v>
      </c>
      <c r="AU1254" s="182" t="s">
        <v>85</v>
      </c>
      <c r="AV1254" s="14" t="s">
        <v>200</v>
      </c>
      <c r="AW1254" s="14" t="s">
        <v>33</v>
      </c>
      <c r="AX1254" s="14" t="s">
        <v>83</v>
      </c>
      <c r="AY1254" s="182" t="s">
        <v>181</v>
      </c>
    </row>
    <row r="1255" spans="2:65" s="1" customFormat="1" ht="16.5" customHeight="1">
      <c r="B1255" s="134"/>
      <c r="C1255" s="153" t="s">
        <v>2599</v>
      </c>
      <c r="D1255" s="153" t="s">
        <v>191</v>
      </c>
      <c r="E1255" s="154" t="s">
        <v>2600</v>
      </c>
      <c r="F1255" s="155" t="s">
        <v>2601</v>
      </c>
      <c r="G1255" s="156" t="s">
        <v>889</v>
      </c>
      <c r="H1255" s="157">
        <v>1</v>
      </c>
      <c r="I1255" s="158"/>
      <c r="J1255" s="159">
        <f>ROUND(I1255*H1255,2)</f>
        <v>0</v>
      </c>
      <c r="K1255" s="155" t="s">
        <v>1</v>
      </c>
      <c r="L1255" s="32"/>
      <c r="M1255" s="160" t="s">
        <v>1</v>
      </c>
      <c r="N1255" s="161" t="s">
        <v>41</v>
      </c>
      <c r="P1255" s="145">
        <f>O1255*H1255</f>
        <v>0</v>
      </c>
      <c r="Q1255" s="145">
        <v>0</v>
      </c>
      <c r="R1255" s="145">
        <f>Q1255*H1255</f>
        <v>0</v>
      </c>
      <c r="S1255" s="145">
        <v>0</v>
      </c>
      <c r="T1255" s="146">
        <f>S1255*H1255</f>
        <v>0</v>
      </c>
      <c r="AR1255" s="147" t="s">
        <v>188</v>
      </c>
      <c r="AT1255" s="147" t="s">
        <v>191</v>
      </c>
      <c r="AU1255" s="147" t="s">
        <v>85</v>
      </c>
      <c r="AY1255" s="17" t="s">
        <v>181</v>
      </c>
      <c r="BE1255" s="148">
        <f>IF(N1255="základní",J1255,0)</f>
        <v>0</v>
      </c>
      <c r="BF1255" s="148">
        <f>IF(N1255="snížená",J1255,0)</f>
        <v>0</v>
      </c>
      <c r="BG1255" s="148">
        <f>IF(N1255="zákl. přenesená",J1255,0)</f>
        <v>0</v>
      </c>
      <c r="BH1255" s="148">
        <f>IF(N1255="sníž. přenesená",J1255,0)</f>
        <v>0</v>
      </c>
      <c r="BI1255" s="148">
        <f>IF(N1255="nulová",J1255,0)</f>
        <v>0</v>
      </c>
      <c r="BJ1255" s="17" t="s">
        <v>83</v>
      </c>
      <c r="BK1255" s="148">
        <f>ROUND(I1255*H1255,2)</f>
        <v>0</v>
      </c>
      <c r="BL1255" s="17" t="s">
        <v>188</v>
      </c>
      <c r="BM1255" s="147" t="s">
        <v>2602</v>
      </c>
    </row>
    <row r="1256" spans="2:65" s="1" customFormat="1" ht="11.25">
      <c r="B1256" s="32"/>
      <c r="D1256" s="149" t="s">
        <v>190</v>
      </c>
      <c r="F1256" s="150" t="s">
        <v>2601</v>
      </c>
      <c r="I1256" s="151"/>
      <c r="L1256" s="32"/>
      <c r="M1256" s="152"/>
      <c r="T1256" s="56"/>
      <c r="AT1256" s="17" t="s">
        <v>190</v>
      </c>
      <c r="AU1256" s="17" t="s">
        <v>85</v>
      </c>
    </row>
    <row r="1257" spans="2:65" s="12" customFormat="1" ht="33.75">
      <c r="B1257" s="168"/>
      <c r="D1257" s="149" t="s">
        <v>1207</v>
      </c>
      <c r="E1257" s="169" t="s">
        <v>1</v>
      </c>
      <c r="F1257" s="170" t="s">
        <v>2603</v>
      </c>
      <c r="H1257" s="171">
        <v>1</v>
      </c>
      <c r="I1257" s="172"/>
      <c r="L1257" s="168"/>
      <c r="M1257" s="173"/>
      <c r="T1257" s="174"/>
      <c r="AT1257" s="169" t="s">
        <v>1207</v>
      </c>
      <c r="AU1257" s="169" t="s">
        <v>85</v>
      </c>
      <c r="AV1257" s="12" t="s">
        <v>85</v>
      </c>
      <c r="AW1257" s="12" t="s">
        <v>33</v>
      </c>
      <c r="AX1257" s="12" t="s">
        <v>83</v>
      </c>
      <c r="AY1257" s="169" t="s">
        <v>181</v>
      </c>
    </row>
    <row r="1258" spans="2:65" s="1" customFormat="1" ht="24.2" customHeight="1">
      <c r="B1258" s="134"/>
      <c r="C1258" s="153" t="s">
        <v>2604</v>
      </c>
      <c r="D1258" s="153" t="s">
        <v>191</v>
      </c>
      <c r="E1258" s="154" t="s">
        <v>2605</v>
      </c>
      <c r="F1258" s="155" t="s">
        <v>2606</v>
      </c>
      <c r="G1258" s="156" t="s">
        <v>889</v>
      </c>
      <c r="H1258" s="157">
        <v>1</v>
      </c>
      <c r="I1258" s="158"/>
      <c r="J1258" s="159">
        <f>ROUND(I1258*H1258,2)</f>
        <v>0</v>
      </c>
      <c r="K1258" s="155" t="s">
        <v>1</v>
      </c>
      <c r="L1258" s="32"/>
      <c r="M1258" s="160" t="s">
        <v>1</v>
      </c>
      <c r="N1258" s="161" t="s">
        <v>41</v>
      </c>
      <c r="P1258" s="145">
        <f>O1258*H1258</f>
        <v>0</v>
      </c>
      <c r="Q1258" s="145">
        <v>0</v>
      </c>
      <c r="R1258" s="145">
        <f>Q1258*H1258</f>
        <v>0</v>
      </c>
      <c r="S1258" s="145">
        <v>0</v>
      </c>
      <c r="T1258" s="146">
        <f>S1258*H1258</f>
        <v>0</v>
      </c>
      <c r="AR1258" s="147" t="s">
        <v>188</v>
      </c>
      <c r="AT1258" s="147" t="s">
        <v>191</v>
      </c>
      <c r="AU1258" s="147" t="s">
        <v>85</v>
      </c>
      <c r="AY1258" s="17" t="s">
        <v>181</v>
      </c>
      <c r="BE1258" s="148">
        <f>IF(N1258="základní",J1258,0)</f>
        <v>0</v>
      </c>
      <c r="BF1258" s="148">
        <f>IF(N1258="snížená",J1258,0)</f>
        <v>0</v>
      </c>
      <c r="BG1258" s="148">
        <f>IF(N1258="zákl. přenesená",J1258,0)</f>
        <v>0</v>
      </c>
      <c r="BH1258" s="148">
        <f>IF(N1258="sníž. přenesená",J1258,0)</f>
        <v>0</v>
      </c>
      <c r="BI1258" s="148">
        <f>IF(N1258="nulová",J1258,0)</f>
        <v>0</v>
      </c>
      <c r="BJ1258" s="17" t="s">
        <v>83</v>
      </c>
      <c r="BK1258" s="148">
        <f>ROUND(I1258*H1258,2)</f>
        <v>0</v>
      </c>
      <c r="BL1258" s="17" t="s">
        <v>188</v>
      </c>
      <c r="BM1258" s="147" t="s">
        <v>2607</v>
      </c>
    </row>
    <row r="1259" spans="2:65" s="1" customFormat="1" ht="19.5">
      <c r="B1259" s="32"/>
      <c r="D1259" s="149" t="s">
        <v>190</v>
      </c>
      <c r="F1259" s="150" t="s">
        <v>2606</v>
      </c>
      <c r="I1259" s="151"/>
      <c r="L1259" s="32"/>
      <c r="M1259" s="152"/>
      <c r="T1259" s="56"/>
      <c r="AT1259" s="17" t="s">
        <v>190</v>
      </c>
      <c r="AU1259" s="17" t="s">
        <v>85</v>
      </c>
    </row>
    <row r="1260" spans="2:65" s="12" customFormat="1" ht="11.25">
      <c r="B1260" s="168"/>
      <c r="D1260" s="149" t="s">
        <v>1207</v>
      </c>
      <c r="E1260" s="169" t="s">
        <v>1</v>
      </c>
      <c r="F1260" s="170" t="s">
        <v>2608</v>
      </c>
      <c r="H1260" s="171">
        <v>1</v>
      </c>
      <c r="I1260" s="172"/>
      <c r="L1260" s="168"/>
      <c r="M1260" s="173"/>
      <c r="T1260" s="174"/>
      <c r="AT1260" s="169" t="s">
        <v>1207</v>
      </c>
      <c r="AU1260" s="169" t="s">
        <v>85</v>
      </c>
      <c r="AV1260" s="12" t="s">
        <v>85</v>
      </c>
      <c r="AW1260" s="12" t="s">
        <v>33</v>
      </c>
      <c r="AX1260" s="12" t="s">
        <v>83</v>
      </c>
      <c r="AY1260" s="169" t="s">
        <v>181</v>
      </c>
    </row>
    <row r="1261" spans="2:65" s="11" customFormat="1" ht="22.9" customHeight="1">
      <c r="B1261" s="124"/>
      <c r="D1261" s="125" t="s">
        <v>75</v>
      </c>
      <c r="E1261" s="162" t="s">
        <v>2609</v>
      </c>
      <c r="F1261" s="162" t="s">
        <v>2610</v>
      </c>
      <c r="I1261" s="127"/>
      <c r="J1261" s="163">
        <f>BK1261</f>
        <v>0</v>
      </c>
      <c r="L1261" s="124"/>
      <c r="M1261" s="129"/>
      <c r="P1261" s="130">
        <f>SUM(P1262:P1273)</f>
        <v>0</v>
      </c>
      <c r="R1261" s="130">
        <f>SUM(R1262:R1273)</f>
        <v>5.5980000000000002E-2</v>
      </c>
      <c r="T1261" s="131">
        <f>SUM(T1262:T1273)</f>
        <v>0</v>
      </c>
      <c r="AR1261" s="125" t="s">
        <v>85</v>
      </c>
      <c r="AT1261" s="132" t="s">
        <v>75</v>
      </c>
      <c r="AU1261" s="132" t="s">
        <v>83</v>
      </c>
      <c r="AY1261" s="125" t="s">
        <v>181</v>
      </c>
      <c r="BK1261" s="133">
        <f>SUM(BK1262:BK1273)</f>
        <v>0</v>
      </c>
    </row>
    <row r="1262" spans="2:65" s="1" customFormat="1" ht="33" customHeight="1">
      <c r="B1262" s="134"/>
      <c r="C1262" s="153" t="s">
        <v>2611</v>
      </c>
      <c r="D1262" s="153" t="s">
        <v>191</v>
      </c>
      <c r="E1262" s="154" t="s">
        <v>2612</v>
      </c>
      <c r="F1262" s="155" t="s">
        <v>2613</v>
      </c>
      <c r="G1262" s="156" t="s">
        <v>217</v>
      </c>
      <c r="H1262" s="157">
        <v>6</v>
      </c>
      <c r="I1262" s="158"/>
      <c r="J1262" s="159">
        <f>ROUND(I1262*H1262,2)</f>
        <v>0</v>
      </c>
      <c r="K1262" s="155" t="s">
        <v>1</v>
      </c>
      <c r="L1262" s="32"/>
      <c r="M1262" s="160" t="s">
        <v>1</v>
      </c>
      <c r="N1262" s="161" t="s">
        <v>41</v>
      </c>
      <c r="P1262" s="145">
        <f>O1262*H1262</f>
        <v>0</v>
      </c>
      <c r="Q1262" s="145">
        <v>2.9999999999999997E-4</v>
      </c>
      <c r="R1262" s="145">
        <f>Q1262*H1262</f>
        <v>1.8E-3</v>
      </c>
      <c r="S1262" s="145">
        <v>0</v>
      </c>
      <c r="T1262" s="146">
        <f>S1262*H1262</f>
        <v>0</v>
      </c>
      <c r="AR1262" s="147" t="s">
        <v>188</v>
      </c>
      <c r="AT1262" s="147" t="s">
        <v>191</v>
      </c>
      <c r="AU1262" s="147" t="s">
        <v>85</v>
      </c>
      <c r="AY1262" s="17" t="s">
        <v>181</v>
      </c>
      <c r="BE1262" s="148">
        <f>IF(N1262="základní",J1262,0)</f>
        <v>0</v>
      </c>
      <c r="BF1262" s="148">
        <f>IF(N1262="snížená",J1262,0)</f>
        <v>0</v>
      </c>
      <c r="BG1262" s="148">
        <f>IF(N1262="zákl. přenesená",J1262,0)</f>
        <v>0</v>
      </c>
      <c r="BH1262" s="148">
        <f>IF(N1262="sníž. přenesená",J1262,0)</f>
        <v>0</v>
      </c>
      <c r="BI1262" s="148">
        <f>IF(N1262="nulová",J1262,0)</f>
        <v>0</v>
      </c>
      <c r="BJ1262" s="17" t="s">
        <v>83</v>
      </c>
      <c r="BK1262" s="148">
        <f>ROUND(I1262*H1262,2)</f>
        <v>0</v>
      </c>
      <c r="BL1262" s="17" t="s">
        <v>188</v>
      </c>
      <c r="BM1262" s="147" t="s">
        <v>2614</v>
      </c>
    </row>
    <row r="1263" spans="2:65" s="1" customFormat="1" ht="19.5">
      <c r="B1263" s="32"/>
      <c r="D1263" s="149" t="s">
        <v>190</v>
      </c>
      <c r="F1263" s="150" t="s">
        <v>2613</v>
      </c>
      <c r="I1263" s="151"/>
      <c r="L1263" s="32"/>
      <c r="M1263" s="152"/>
      <c r="T1263" s="56"/>
      <c r="AT1263" s="17" t="s">
        <v>190</v>
      </c>
      <c r="AU1263" s="17" t="s">
        <v>85</v>
      </c>
    </row>
    <row r="1264" spans="2:65" s="1" customFormat="1" ht="16.5" customHeight="1">
      <c r="B1264" s="134"/>
      <c r="C1264" s="135" t="s">
        <v>2615</v>
      </c>
      <c r="D1264" s="135" t="s">
        <v>182</v>
      </c>
      <c r="E1264" s="136" t="s">
        <v>2616</v>
      </c>
      <c r="F1264" s="137" t="s">
        <v>2617</v>
      </c>
      <c r="G1264" s="138" t="s">
        <v>734</v>
      </c>
      <c r="H1264" s="139">
        <v>0.39</v>
      </c>
      <c r="I1264" s="140"/>
      <c r="J1264" s="141">
        <f>ROUND(I1264*H1264,2)</f>
        <v>0</v>
      </c>
      <c r="K1264" s="137" t="s">
        <v>1</v>
      </c>
      <c r="L1264" s="142"/>
      <c r="M1264" s="143" t="s">
        <v>1</v>
      </c>
      <c r="N1264" s="144" t="s">
        <v>41</v>
      </c>
      <c r="P1264" s="145">
        <f>O1264*H1264</f>
        <v>0</v>
      </c>
      <c r="Q1264" s="145">
        <v>0</v>
      </c>
      <c r="R1264" s="145">
        <f>Q1264*H1264</f>
        <v>0</v>
      </c>
      <c r="S1264" s="145">
        <v>0</v>
      </c>
      <c r="T1264" s="146">
        <f>S1264*H1264</f>
        <v>0</v>
      </c>
      <c r="AR1264" s="147" t="s">
        <v>187</v>
      </c>
      <c r="AT1264" s="147" t="s">
        <v>182</v>
      </c>
      <c r="AU1264" s="147" t="s">
        <v>85</v>
      </c>
      <c r="AY1264" s="17" t="s">
        <v>181</v>
      </c>
      <c r="BE1264" s="148">
        <f>IF(N1264="základní",J1264,0)</f>
        <v>0</v>
      </c>
      <c r="BF1264" s="148">
        <f>IF(N1264="snížená",J1264,0)</f>
        <v>0</v>
      </c>
      <c r="BG1264" s="148">
        <f>IF(N1264="zákl. přenesená",J1264,0)</f>
        <v>0</v>
      </c>
      <c r="BH1264" s="148">
        <f>IF(N1264="sníž. přenesená",J1264,0)</f>
        <v>0</v>
      </c>
      <c r="BI1264" s="148">
        <f>IF(N1264="nulová",J1264,0)</f>
        <v>0</v>
      </c>
      <c r="BJ1264" s="17" t="s">
        <v>83</v>
      </c>
      <c r="BK1264" s="148">
        <f>ROUND(I1264*H1264,2)</f>
        <v>0</v>
      </c>
      <c r="BL1264" s="17" t="s">
        <v>188</v>
      </c>
      <c r="BM1264" s="147" t="s">
        <v>2618</v>
      </c>
    </row>
    <row r="1265" spans="2:65" s="1" customFormat="1" ht="11.25">
      <c r="B1265" s="32"/>
      <c r="D1265" s="149" t="s">
        <v>190</v>
      </c>
      <c r="F1265" s="150" t="s">
        <v>2617</v>
      </c>
      <c r="I1265" s="151"/>
      <c r="L1265" s="32"/>
      <c r="M1265" s="152"/>
      <c r="T1265" s="56"/>
      <c r="AT1265" s="17" t="s">
        <v>190</v>
      </c>
      <c r="AU1265" s="17" t="s">
        <v>85</v>
      </c>
    </row>
    <row r="1266" spans="2:65" s="12" customFormat="1" ht="11.25">
      <c r="B1266" s="168"/>
      <c r="D1266" s="149" t="s">
        <v>1207</v>
      </c>
      <c r="E1266" s="169" t="s">
        <v>1</v>
      </c>
      <c r="F1266" s="170" t="s">
        <v>2619</v>
      </c>
      <c r="H1266" s="171">
        <v>0.39</v>
      </c>
      <c r="I1266" s="172"/>
      <c r="L1266" s="168"/>
      <c r="M1266" s="173"/>
      <c r="T1266" s="174"/>
      <c r="AT1266" s="169" t="s">
        <v>1207</v>
      </c>
      <c r="AU1266" s="169" t="s">
        <v>85</v>
      </c>
      <c r="AV1266" s="12" t="s">
        <v>85</v>
      </c>
      <c r="AW1266" s="12" t="s">
        <v>33</v>
      </c>
      <c r="AX1266" s="12" t="s">
        <v>83</v>
      </c>
      <c r="AY1266" s="169" t="s">
        <v>181</v>
      </c>
    </row>
    <row r="1267" spans="2:65" s="1" customFormat="1" ht="33" customHeight="1">
      <c r="B1267" s="134"/>
      <c r="C1267" s="153" t="s">
        <v>2620</v>
      </c>
      <c r="D1267" s="153" t="s">
        <v>191</v>
      </c>
      <c r="E1267" s="154" t="s">
        <v>2621</v>
      </c>
      <c r="F1267" s="155" t="s">
        <v>2622</v>
      </c>
      <c r="G1267" s="156" t="s">
        <v>734</v>
      </c>
      <c r="H1267" s="157">
        <v>6</v>
      </c>
      <c r="I1267" s="158"/>
      <c r="J1267" s="159">
        <f>ROUND(I1267*H1267,2)</f>
        <v>0</v>
      </c>
      <c r="K1267" s="155" t="s">
        <v>1</v>
      </c>
      <c r="L1267" s="32"/>
      <c r="M1267" s="160" t="s">
        <v>1</v>
      </c>
      <c r="N1267" s="161" t="s">
        <v>41</v>
      </c>
      <c r="P1267" s="145">
        <f>O1267*H1267</f>
        <v>0</v>
      </c>
      <c r="Q1267" s="145">
        <v>9.0299999999999998E-3</v>
      </c>
      <c r="R1267" s="145">
        <f>Q1267*H1267</f>
        <v>5.4179999999999999E-2</v>
      </c>
      <c r="S1267" s="145">
        <v>0</v>
      </c>
      <c r="T1267" s="146">
        <f>S1267*H1267</f>
        <v>0</v>
      </c>
      <c r="AR1267" s="147" t="s">
        <v>188</v>
      </c>
      <c r="AT1267" s="147" t="s">
        <v>191</v>
      </c>
      <c r="AU1267" s="147" t="s">
        <v>85</v>
      </c>
      <c r="AY1267" s="17" t="s">
        <v>181</v>
      </c>
      <c r="BE1267" s="148">
        <f>IF(N1267="základní",J1267,0)</f>
        <v>0</v>
      </c>
      <c r="BF1267" s="148">
        <f>IF(N1267="snížená",J1267,0)</f>
        <v>0</v>
      </c>
      <c r="BG1267" s="148">
        <f>IF(N1267="zákl. přenesená",J1267,0)</f>
        <v>0</v>
      </c>
      <c r="BH1267" s="148">
        <f>IF(N1267="sníž. přenesená",J1267,0)</f>
        <v>0</v>
      </c>
      <c r="BI1267" s="148">
        <f>IF(N1267="nulová",J1267,0)</f>
        <v>0</v>
      </c>
      <c r="BJ1267" s="17" t="s">
        <v>83</v>
      </c>
      <c r="BK1267" s="148">
        <f>ROUND(I1267*H1267,2)</f>
        <v>0</v>
      </c>
      <c r="BL1267" s="17" t="s">
        <v>188</v>
      </c>
      <c r="BM1267" s="147" t="s">
        <v>2623</v>
      </c>
    </row>
    <row r="1268" spans="2:65" s="1" customFormat="1" ht="19.5">
      <c r="B1268" s="32"/>
      <c r="D1268" s="149" t="s">
        <v>190</v>
      </c>
      <c r="F1268" s="150" t="s">
        <v>2622</v>
      </c>
      <c r="I1268" s="151"/>
      <c r="L1268" s="32"/>
      <c r="M1268" s="152"/>
      <c r="T1268" s="56"/>
      <c r="AT1268" s="17" t="s">
        <v>190</v>
      </c>
      <c r="AU1268" s="17" t="s">
        <v>85</v>
      </c>
    </row>
    <row r="1269" spans="2:65" s="1" customFormat="1" ht="16.5" customHeight="1">
      <c r="B1269" s="134"/>
      <c r="C1269" s="135" t="s">
        <v>2624</v>
      </c>
      <c r="D1269" s="135" t="s">
        <v>182</v>
      </c>
      <c r="E1269" s="136" t="s">
        <v>2625</v>
      </c>
      <c r="F1269" s="137" t="s">
        <v>2626</v>
      </c>
      <c r="G1269" s="138" t="s">
        <v>734</v>
      </c>
      <c r="H1269" s="139">
        <v>6.9</v>
      </c>
      <c r="I1269" s="140"/>
      <c r="J1269" s="141">
        <f>ROUND(I1269*H1269,2)</f>
        <v>0</v>
      </c>
      <c r="K1269" s="137" t="s">
        <v>1</v>
      </c>
      <c r="L1269" s="142"/>
      <c r="M1269" s="143" t="s">
        <v>1</v>
      </c>
      <c r="N1269" s="144" t="s">
        <v>41</v>
      </c>
      <c r="P1269" s="145">
        <f>O1269*H1269</f>
        <v>0</v>
      </c>
      <c r="Q1269" s="145">
        <v>0</v>
      </c>
      <c r="R1269" s="145">
        <f>Q1269*H1269</f>
        <v>0</v>
      </c>
      <c r="S1269" s="145">
        <v>0</v>
      </c>
      <c r="T1269" s="146">
        <f>S1269*H1269</f>
        <v>0</v>
      </c>
      <c r="AR1269" s="147" t="s">
        <v>187</v>
      </c>
      <c r="AT1269" s="147" t="s">
        <v>182</v>
      </c>
      <c r="AU1269" s="147" t="s">
        <v>85</v>
      </c>
      <c r="AY1269" s="17" t="s">
        <v>181</v>
      </c>
      <c r="BE1269" s="148">
        <f>IF(N1269="základní",J1269,0)</f>
        <v>0</v>
      </c>
      <c r="BF1269" s="148">
        <f>IF(N1269="snížená",J1269,0)</f>
        <v>0</v>
      </c>
      <c r="BG1269" s="148">
        <f>IF(N1269="zákl. přenesená",J1269,0)</f>
        <v>0</v>
      </c>
      <c r="BH1269" s="148">
        <f>IF(N1269="sníž. přenesená",J1269,0)</f>
        <v>0</v>
      </c>
      <c r="BI1269" s="148">
        <f>IF(N1269="nulová",J1269,0)</f>
        <v>0</v>
      </c>
      <c r="BJ1269" s="17" t="s">
        <v>83</v>
      </c>
      <c r="BK1269" s="148">
        <f>ROUND(I1269*H1269,2)</f>
        <v>0</v>
      </c>
      <c r="BL1269" s="17" t="s">
        <v>188</v>
      </c>
      <c r="BM1269" s="147" t="s">
        <v>2627</v>
      </c>
    </row>
    <row r="1270" spans="2:65" s="1" customFormat="1" ht="11.25">
      <c r="B1270" s="32"/>
      <c r="D1270" s="149" t="s">
        <v>190</v>
      </c>
      <c r="F1270" s="150" t="s">
        <v>2626</v>
      </c>
      <c r="I1270" s="151"/>
      <c r="L1270" s="32"/>
      <c r="M1270" s="152"/>
      <c r="T1270" s="56"/>
      <c r="AT1270" s="17" t="s">
        <v>190</v>
      </c>
      <c r="AU1270" s="17" t="s">
        <v>85</v>
      </c>
    </row>
    <row r="1271" spans="2:65" s="12" customFormat="1" ht="11.25">
      <c r="B1271" s="168"/>
      <c r="D1271" s="149" t="s">
        <v>1207</v>
      </c>
      <c r="E1271" s="169" t="s">
        <v>1</v>
      </c>
      <c r="F1271" s="170" t="s">
        <v>2628</v>
      </c>
      <c r="H1271" s="171">
        <v>6.9</v>
      </c>
      <c r="I1271" s="172"/>
      <c r="L1271" s="168"/>
      <c r="M1271" s="173"/>
      <c r="T1271" s="174"/>
      <c r="AT1271" s="169" t="s">
        <v>1207</v>
      </c>
      <c r="AU1271" s="169" t="s">
        <v>85</v>
      </c>
      <c r="AV1271" s="12" t="s">
        <v>85</v>
      </c>
      <c r="AW1271" s="12" t="s">
        <v>33</v>
      </c>
      <c r="AX1271" s="12" t="s">
        <v>83</v>
      </c>
      <c r="AY1271" s="169" t="s">
        <v>181</v>
      </c>
    </row>
    <row r="1272" spans="2:65" s="1" customFormat="1" ht="24.2" customHeight="1">
      <c r="B1272" s="134"/>
      <c r="C1272" s="153" t="s">
        <v>2629</v>
      </c>
      <c r="D1272" s="153" t="s">
        <v>191</v>
      </c>
      <c r="E1272" s="154" t="s">
        <v>2630</v>
      </c>
      <c r="F1272" s="155" t="s">
        <v>2631</v>
      </c>
      <c r="G1272" s="156" t="s">
        <v>868</v>
      </c>
      <c r="H1272" s="157">
        <v>5.6000000000000001E-2</v>
      </c>
      <c r="I1272" s="158"/>
      <c r="J1272" s="159">
        <f>ROUND(I1272*H1272,2)</f>
        <v>0</v>
      </c>
      <c r="K1272" s="155" t="s">
        <v>1</v>
      </c>
      <c r="L1272" s="32"/>
      <c r="M1272" s="160" t="s">
        <v>1</v>
      </c>
      <c r="N1272" s="161" t="s">
        <v>41</v>
      </c>
      <c r="P1272" s="145">
        <f>O1272*H1272</f>
        <v>0</v>
      </c>
      <c r="Q1272" s="145">
        <v>0</v>
      </c>
      <c r="R1272" s="145">
        <f>Q1272*H1272</f>
        <v>0</v>
      </c>
      <c r="S1272" s="145">
        <v>0</v>
      </c>
      <c r="T1272" s="146">
        <f>S1272*H1272</f>
        <v>0</v>
      </c>
      <c r="AR1272" s="147" t="s">
        <v>188</v>
      </c>
      <c r="AT1272" s="147" t="s">
        <v>191</v>
      </c>
      <c r="AU1272" s="147" t="s">
        <v>85</v>
      </c>
      <c r="AY1272" s="17" t="s">
        <v>181</v>
      </c>
      <c r="BE1272" s="148">
        <f>IF(N1272="základní",J1272,0)</f>
        <v>0</v>
      </c>
      <c r="BF1272" s="148">
        <f>IF(N1272="snížená",J1272,0)</f>
        <v>0</v>
      </c>
      <c r="BG1272" s="148">
        <f>IF(N1272="zákl. přenesená",J1272,0)</f>
        <v>0</v>
      </c>
      <c r="BH1272" s="148">
        <f>IF(N1272="sníž. přenesená",J1272,0)</f>
        <v>0</v>
      </c>
      <c r="BI1272" s="148">
        <f>IF(N1272="nulová",J1272,0)</f>
        <v>0</v>
      </c>
      <c r="BJ1272" s="17" t="s">
        <v>83</v>
      </c>
      <c r="BK1272" s="148">
        <f>ROUND(I1272*H1272,2)</f>
        <v>0</v>
      </c>
      <c r="BL1272" s="17" t="s">
        <v>188</v>
      </c>
      <c r="BM1272" s="147" t="s">
        <v>2632</v>
      </c>
    </row>
    <row r="1273" spans="2:65" s="1" customFormat="1" ht="19.5">
      <c r="B1273" s="32"/>
      <c r="D1273" s="149" t="s">
        <v>190</v>
      </c>
      <c r="F1273" s="150" t="s">
        <v>2631</v>
      </c>
      <c r="I1273" s="151"/>
      <c r="L1273" s="32"/>
      <c r="M1273" s="152"/>
      <c r="T1273" s="56"/>
      <c r="AT1273" s="17" t="s">
        <v>190</v>
      </c>
      <c r="AU1273" s="17" t="s">
        <v>85</v>
      </c>
    </row>
    <row r="1274" spans="2:65" s="11" customFormat="1" ht="22.9" customHeight="1">
      <c r="B1274" s="124"/>
      <c r="D1274" s="125" t="s">
        <v>75</v>
      </c>
      <c r="E1274" s="162" t="s">
        <v>2633</v>
      </c>
      <c r="F1274" s="162" t="s">
        <v>2634</v>
      </c>
      <c r="I1274" s="127"/>
      <c r="J1274" s="163">
        <f>BK1274</f>
        <v>0</v>
      </c>
      <c r="L1274" s="124"/>
      <c r="M1274" s="129"/>
      <c r="P1274" s="130">
        <f>SUM(P1275:P1311)</f>
        <v>0</v>
      </c>
      <c r="R1274" s="130">
        <f>SUM(R1275:R1311)</f>
        <v>0.62728412000000011</v>
      </c>
      <c r="T1274" s="131">
        <f>SUM(T1275:T1311)</f>
        <v>0</v>
      </c>
      <c r="AR1274" s="125" t="s">
        <v>85</v>
      </c>
      <c r="AT1274" s="132" t="s">
        <v>75</v>
      </c>
      <c r="AU1274" s="132" t="s">
        <v>83</v>
      </c>
      <c r="AY1274" s="125" t="s">
        <v>181</v>
      </c>
      <c r="BK1274" s="133">
        <f>SUM(BK1275:BK1311)</f>
        <v>0</v>
      </c>
    </row>
    <row r="1275" spans="2:65" s="1" customFormat="1" ht="24.2" customHeight="1">
      <c r="B1275" s="134"/>
      <c r="C1275" s="153" t="s">
        <v>2635</v>
      </c>
      <c r="D1275" s="153" t="s">
        <v>191</v>
      </c>
      <c r="E1275" s="154" t="s">
        <v>2636</v>
      </c>
      <c r="F1275" s="155" t="s">
        <v>2637</v>
      </c>
      <c r="G1275" s="156" t="s">
        <v>734</v>
      </c>
      <c r="H1275" s="157">
        <v>120</v>
      </c>
      <c r="I1275" s="158"/>
      <c r="J1275" s="159">
        <f>ROUND(I1275*H1275,2)</f>
        <v>0</v>
      </c>
      <c r="K1275" s="155" t="s">
        <v>1</v>
      </c>
      <c r="L1275" s="32"/>
      <c r="M1275" s="160" t="s">
        <v>1</v>
      </c>
      <c r="N1275" s="161" t="s">
        <v>41</v>
      </c>
      <c r="P1275" s="145">
        <f>O1275*H1275</f>
        <v>0</v>
      </c>
      <c r="Q1275" s="145">
        <v>0</v>
      </c>
      <c r="R1275" s="145">
        <f>Q1275*H1275</f>
        <v>0</v>
      </c>
      <c r="S1275" s="145">
        <v>0</v>
      </c>
      <c r="T1275" s="146">
        <f>S1275*H1275</f>
        <v>0</v>
      </c>
      <c r="AR1275" s="147" t="s">
        <v>188</v>
      </c>
      <c r="AT1275" s="147" t="s">
        <v>191</v>
      </c>
      <c r="AU1275" s="147" t="s">
        <v>85</v>
      </c>
      <c r="AY1275" s="17" t="s">
        <v>181</v>
      </c>
      <c r="BE1275" s="148">
        <f>IF(N1275="základní",J1275,0)</f>
        <v>0</v>
      </c>
      <c r="BF1275" s="148">
        <f>IF(N1275="snížená",J1275,0)</f>
        <v>0</v>
      </c>
      <c r="BG1275" s="148">
        <f>IF(N1275="zákl. přenesená",J1275,0)</f>
        <v>0</v>
      </c>
      <c r="BH1275" s="148">
        <f>IF(N1275="sníž. přenesená",J1275,0)</f>
        <v>0</v>
      </c>
      <c r="BI1275" s="148">
        <f>IF(N1275="nulová",J1275,0)</f>
        <v>0</v>
      </c>
      <c r="BJ1275" s="17" t="s">
        <v>83</v>
      </c>
      <c r="BK1275" s="148">
        <f>ROUND(I1275*H1275,2)</f>
        <v>0</v>
      </c>
      <c r="BL1275" s="17" t="s">
        <v>188</v>
      </c>
      <c r="BM1275" s="147" t="s">
        <v>2638</v>
      </c>
    </row>
    <row r="1276" spans="2:65" s="1" customFormat="1" ht="11.25">
      <c r="B1276" s="32"/>
      <c r="D1276" s="149" t="s">
        <v>190</v>
      </c>
      <c r="F1276" s="150" t="s">
        <v>2637</v>
      </c>
      <c r="I1276" s="151"/>
      <c r="L1276" s="32"/>
      <c r="M1276" s="152"/>
      <c r="T1276" s="56"/>
      <c r="AT1276" s="17" t="s">
        <v>190</v>
      </c>
      <c r="AU1276" s="17" t="s">
        <v>85</v>
      </c>
    </row>
    <row r="1277" spans="2:65" s="12" customFormat="1" ht="11.25">
      <c r="B1277" s="168"/>
      <c r="D1277" s="149" t="s">
        <v>1207</v>
      </c>
      <c r="E1277" s="169" t="s">
        <v>1</v>
      </c>
      <c r="F1277" s="170" t="s">
        <v>1003</v>
      </c>
      <c r="H1277" s="171">
        <v>120</v>
      </c>
      <c r="I1277" s="172"/>
      <c r="L1277" s="168"/>
      <c r="M1277" s="173"/>
      <c r="T1277" s="174"/>
      <c r="AT1277" s="169" t="s">
        <v>1207</v>
      </c>
      <c r="AU1277" s="169" t="s">
        <v>85</v>
      </c>
      <c r="AV1277" s="12" t="s">
        <v>85</v>
      </c>
      <c r="AW1277" s="12" t="s">
        <v>33</v>
      </c>
      <c r="AX1277" s="12" t="s">
        <v>83</v>
      </c>
      <c r="AY1277" s="169" t="s">
        <v>181</v>
      </c>
    </row>
    <row r="1278" spans="2:65" s="1" customFormat="1" ht="24.2" customHeight="1">
      <c r="B1278" s="134"/>
      <c r="C1278" s="153" t="s">
        <v>2639</v>
      </c>
      <c r="D1278" s="153" t="s">
        <v>191</v>
      </c>
      <c r="E1278" s="154" t="s">
        <v>2640</v>
      </c>
      <c r="F1278" s="155" t="s">
        <v>2641</v>
      </c>
      <c r="G1278" s="156" t="s">
        <v>734</v>
      </c>
      <c r="H1278" s="157">
        <v>230</v>
      </c>
      <c r="I1278" s="158"/>
      <c r="J1278" s="159">
        <f>ROUND(I1278*H1278,2)</f>
        <v>0</v>
      </c>
      <c r="K1278" s="155" t="s">
        <v>1</v>
      </c>
      <c r="L1278" s="32"/>
      <c r="M1278" s="160" t="s">
        <v>1</v>
      </c>
      <c r="N1278" s="161" t="s">
        <v>41</v>
      </c>
      <c r="P1278" s="145">
        <f>O1278*H1278</f>
        <v>0</v>
      </c>
      <c r="Q1278" s="145">
        <v>0</v>
      </c>
      <c r="R1278" s="145">
        <f>Q1278*H1278</f>
        <v>0</v>
      </c>
      <c r="S1278" s="145">
        <v>0</v>
      </c>
      <c r="T1278" s="146">
        <f>S1278*H1278</f>
        <v>0</v>
      </c>
      <c r="AR1278" s="147" t="s">
        <v>188</v>
      </c>
      <c r="AT1278" s="147" t="s">
        <v>191</v>
      </c>
      <c r="AU1278" s="147" t="s">
        <v>85</v>
      </c>
      <c r="AY1278" s="17" t="s">
        <v>181</v>
      </c>
      <c r="BE1278" s="148">
        <f>IF(N1278="základní",J1278,0)</f>
        <v>0</v>
      </c>
      <c r="BF1278" s="148">
        <f>IF(N1278="snížená",J1278,0)</f>
        <v>0</v>
      </c>
      <c r="BG1278" s="148">
        <f>IF(N1278="zákl. přenesená",J1278,0)</f>
        <v>0</v>
      </c>
      <c r="BH1278" s="148">
        <f>IF(N1278="sníž. přenesená",J1278,0)</f>
        <v>0</v>
      </c>
      <c r="BI1278" s="148">
        <f>IF(N1278="nulová",J1278,0)</f>
        <v>0</v>
      </c>
      <c r="BJ1278" s="17" t="s">
        <v>83</v>
      </c>
      <c r="BK1278" s="148">
        <f>ROUND(I1278*H1278,2)</f>
        <v>0</v>
      </c>
      <c r="BL1278" s="17" t="s">
        <v>188</v>
      </c>
      <c r="BM1278" s="147" t="s">
        <v>2642</v>
      </c>
    </row>
    <row r="1279" spans="2:65" s="1" customFormat="1" ht="11.25">
      <c r="B1279" s="32"/>
      <c r="D1279" s="149" t="s">
        <v>190</v>
      </c>
      <c r="F1279" s="150" t="s">
        <v>2641</v>
      </c>
      <c r="I1279" s="151"/>
      <c r="L1279" s="32"/>
      <c r="M1279" s="152"/>
      <c r="T1279" s="56"/>
      <c r="AT1279" s="17" t="s">
        <v>190</v>
      </c>
      <c r="AU1279" s="17" t="s">
        <v>85</v>
      </c>
    </row>
    <row r="1280" spans="2:65" s="1" customFormat="1" ht="33" customHeight="1">
      <c r="B1280" s="134"/>
      <c r="C1280" s="153" t="s">
        <v>2643</v>
      </c>
      <c r="D1280" s="153" t="s">
        <v>191</v>
      </c>
      <c r="E1280" s="154" t="s">
        <v>2644</v>
      </c>
      <c r="F1280" s="155" t="s">
        <v>2645</v>
      </c>
      <c r="G1280" s="156" t="s">
        <v>734</v>
      </c>
      <c r="H1280" s="157">
        <v>120</v>
      </c>
      <c r="I1280" s="158"/>
      <c r="J1280" s="159">
        <f>ROUND(I1280*H1280,2)</f>
        <v>0</v>
      </c>
      <c r="K1280" s="155" t="s">
        <v>1</v>
      </c>
      <c r="L1280" s="32"/>
      <c r="M1280" s="160" t="s">
        <v>1</v>
      </c>
      <c r="N1280" s="161" t="s">
        <v>41</v>
      </c>
      <c r="P1280" s="145">
        <f>O1280*H1280</f>
        <v>0</v>
      </c>
      <c r="Q1280" s="145">
        <v>4.5500000000000002E-3</v>
      </c>
      <c r="R1280" s="145">
        <f>Q1280*H1280</f>
        <v>0.54600000000000004</v>
      </c>
      <c r="S1280" s="145">
        <v>0</v>
      </c>
      <c r="T1280" s="146">
        <f>S1280*H1280</f>
        <v>0</v>
      </c>
      <c r="AR1280" s="147" t="s">
        <v>188</v>
      </c>
      <c r="AT1280" s="147" t="s">
        <v>191</v>
      </c>
      <c r="AU1280" s="147" t="s">
        <v>85</v>
      </c>
      <c r="AY1280" s="17" t="s">
        <v>181</v>
      </c>
      <c r="BE1280" s="148">
        <f>IF(N1280="základní",J1280,0)</f>
        <v>0</v>
      </c>
      <c r="BF1280" s="148">
        <f>IF(N1280="snížená",J1280,0)</f>
        <v>0</v>
      </c>
      <c r="BG1280" s="148">
        <f>IF(N1280="zákl. přenesená",J1280,0)</f>
        <v>0</v>
      </c>
      <c r="BH1280" s="148">
        <f>IF(N1280="sníž. přenesená",J1280,0)</f>
        <v>0</v>
      </c>
      <c r="BI1280" s="148">
        <f>IF(N1280="nulová",J1280,0)</f>
        <v>0</v>
      </c>
      <c r="BJ1280" s="17" t="s">
        <v>83</v>
      </c>
      <c r="BK1280" s="148">
        <f>ROUND(I1280*H1280,2)</f>
        <v>0</v>
      </c>
      <c r="BL1280" s="17" t="s">
        <v>188</v>
      </c>
      <c r="BM1280" s="147" t="s">
        <v>2646</v>
      </c>
    </row>
    <row r="1281" spans="2:65" s="1" customFormat="1" ht="19.5">
      <c r="B1281" s="32"/>
      <c r="D1281" s="149" t="s">
        <v>190</v>
      </c>
      <c r="F1281" s="150" t="s">
        <v>2645</v>
      </c>
      <c r="I1281" s="151"/>
      <c r="L1281" s="32"/>
      <c r="M1281" s="152"/>
      <c r="T1281" s="56"/>
      <c r="AT1281" s="17" t="s">
        <v>190</v>
      </c>
      <c r="AU1281" s="17" t="s">
        <v>85</v>
      </c>
    </row>
    <row r="1282" spans="2:65" s="1" customFormat="1" ht="16.5" customHeight="1">
      <c r="B1282" s="134"/>
      <c r="C1282" s="153" t="s">
        <v>2647</v>
      </c>
      <c r="D1282" s="153" t="s">
        <v>191</v>
      </c>
      <c r="E1282" s="154" t="s">
        <v>2648</v>
      </c>
      <c r="F1282" s="155" t="s">
        <v>2649</v>
      </c>
      <c r="G1282" s="156" t="s">
        <v>734</v>
      </c>
      <c r="H1282" s="157">
        <v>26.1</v>
      </c>
      <c r="I1282" s="158"/>
      <c r="J1282" s="159">
        <f>ROUND(I1282*H1282,2)</f>
        <v>0</v>
      </c>
      <c r="K1282" s="155" t="s">
        <v>1</v>
      </c>
      <c r="L1282" s="32"/>
      <c r="M1282" s="160" t="s">
        <v>1</v>
      </c>
      <c r="N1282" s="161" t="s">
        <v>41</v>
      </c>
      <c r="P1282" s="145">
        <f>O1282*H1282</f>
        <v>0</v>
      </c>
      <c r="Q1282" s="145">
        <v>5.0000000000000001E-4</v>
      </c>
      <c r="R1282" s="145">
        <f>Q1282*H1282</f>
        <v>1.3050000000000001E-2</v>
      </c>
      <c r="S1282" s="145">
        <v>0</v>
      </c>
      <c r="T1282" s="146">
        <f>S1282*H1282</f>
        <v>0</v>
      </c>
      <c r="AR1282" s="147" t="s">
        <v>188</v>
      </c>
      <c r="AT1282" s="147" t="s">
        <v>191</v>
      </c>
      <c r="AU1282" s="147" t="s">
        <v>85</v>
      </c>
      <c r="AY1282" s="17" t="s">
        <v>181</v>
      </c>
      <c r="BE1282" s="148">
        <f>IF(N1282="základní",J1282,0)</f>
        <v>0</v>
      </c>
      <c r="BF1282" s="148">
        <f>IF(N1282="snížená",J1282,0)</f>
        <v>0</v>
      </c>
      <c r="BG1282" s="148">
        <f>IF(N1282="zákl. přenesená",J1282,0)</f>
        <v>0</v>
      </c>
      <c r="BH1282" s="148">
        <f>IF(N1282="sníž. přenesená",J1282,0)</f>
        <v>0</v>
      </c>
      <c r="BI1282" s="148">
        <f>IF(N1282="nulová",J1282,0)</f>
        <v>0</v>
      </c>
      <c r="BJ1282" s="17" t="s">
        <v>83</v>
      </c>
      <c r="BK1282" s="148">
        <f>ROUND(I1282*H1282,2)</f>
        <v>0</v>
      </c>
      <c r="BL1282" s="17" t="s">
        <v>188</v>
      </c>
      <c r="BM1282" s="147" t="s">
        <v>2650</v>
      </c>
    </row>
    <row r="1283" spans="2:65" s="1" customFormat="1" ht="11.25">
      <c r="B1283" s="32"/>
      <c r="D1283" s="149" t="s">
        <v>190</v>
      </c>
      <c r="F1283" s="150" t="s">
        <v>2649</v>
      </c>
      <c r="I1283" s="151"/>
      <c r="L1283" s="32"/>
      <c r="M1283" s="152"/>
      <c r="T1283" s="56"/>
      <c r="AT1283" s="17" t="s">
        <v>190</v>
      </c>
      <c r="AU1283" s="17" t="s">
        <v>85</v>
      </c>
    </row>
    <row r="1284" spans="2:65" s="12" customFormat="1" ht="11.25">
      <c r="B1284" s="168"/>
      <c r="D1284" s="149" t="s">
        <v>1207</v>
      </c>
      <c r="E1284" s="169" t="s">
        <v>1</v>
      </c>
      <c r="F1284" s="170" t="s">
        <v>2651</v>
      </c>
      <c r="H1284" s="171">
        <v>26.1</v>
      </c>
      <c r="I1284" s="172"/>
      <c r="L1284" s="168"/>
      <c r="M1284" s="173"/>
      <c r="T1284" s="174"/>
      <c r="AT1284" s="169" t="s">
        <v>1207</v>
      </c>
      <c r="AU1284" s="169" t="s">
        <v>85</v>
      </c>
      <c r="AV1284" s="12" t="s">
        <v>85</v>
      </c>
      <c r="AW1284" s="12" t="s">
        <v>33</v>
      </c>
      <c r="AX1284" s="12" t="s">
        <v>76</v>
      </c>
      <c r="AY1284" s="169" t="s">
        <v>181</v>
      </c>
    </row>
    <row r="1285" spans="2:65" s="14" customFormat="1" ht="11.25">
      <c r="B1285" s="181"/>
      <c r="D1285" s="149" t="s">
        <v>1207</v>
      </c>
      <c r="E1285" s="182" t="s">
        <v>1</v>
      </c>
      <c r="F1285" s="183" t="s">
        <v>1221</v>
      </c>
      <c r="H1285" s="184">
        <v>26.1</v>
      </c>
      <c r="I1285" s="185"/>
      <c r="L1285" s="181"/>
      <c r="M1285" s="186"/>
      <c r="T1285" s="187"/>
      <c r="AT1285" s="182" t="s">
        <v>1207</v>
      </c>
      <c r="AU1285" s="182" t="s">
        <v>85</v>
      </c>
      <c r="AV1285" s="14" t="s">
        <v>200</v>
      </c>
      <c r="AW1285" s="14" t="s">
        <v>33</v>
      </c>
      <c r="AX1285" s="14" t="s">
        <v>83</v>
      </c>
      <c r="AY1285" s="182" t="s">
        <v>181</v>
      </c>
    </row>
    <row r="1286" spans="2:65" s="1" customFormat="1" ht="16.5" customHeight="1">
      <c r="B1286" s="134"/>
      <c r="C1286" s="135" t="s">
        <v>2652</v>
      </c>
      <c r="D1286" s="135" t="s">
        <v>182</v>
      </c>
      <c r="E1286" s="136" t="s">
        <v>2653</v>
      </c>
      <c r="F1286" s="137" t="s">
        <v>2654</v>
      </c>
      <c r="G1286" s="138" t="s">
        <v>734</v>
      </c>
      <c r="H1286" s="139">
        <v>28.71</v>
      </c>
      <c r="I1286" s="140"/>
      <c r="J1286" s="141">
        <f>ROUND(I1286*H1286,2)</f>
        <v>0</v>
      </c>
      <c r="K1286" s="137" t="s">
        <v>1</v>
      </c>
      <c r="L1286" s="142"/>
      <c r="M1286" s="143" t="s">
        <v>1</v>
      </c>
      <c r="N1286" s="144" t="s">
        <v>41</v>
      </c>
      <c r="P1286" s="145">
        <f>O1286*H1286</f>
        <v>0</v>
      </c>
      <c r="Q1286" s="145">
        <v>0</v>
      </c>
      <c r="R1286" s="145">
        <f>Q1286*H1286</f>
        <v>0</v>
      </c>
      <c r="S1286" s="145">
        <v>0</v>
      </c>
      <c r="T1286" s="146">
        <f>S1286*H1286</f>
        <v>0</v>
      </c>
      <c r="AR1286" s="147" t="s">
        <v>187</v>
      </c>
      <c r="AT1286" s="147" t="s">
        <v>182</v>
      </c>
      <c r="AU1286" s="147" t="s">
        <v>85</v>
      </c>
      <c r="AY1286" s="17" t="s">
        <v>181</v>
      </c>
      <c r="BE1286" s="148">
        <f>IF(N1286="základní",J1286,0)</f>
        <v>0</v>
      </c>
      <c r="BF1286" s="148">
        <f>IF(N1286="snížená",J1286,0)</f>
        <v>0</v>
      </c>
      <c r="BG1286" s="148">
        <f>IF(N1286="zákl. přenesená",J1286,0)</f>
        <v>0</v>
      </c>
      <c r="BH1286" s="148">
        <f>IF(N1286="sníž. přenesená",J1286,0)</f>
        <v>0</v>
      </c>
      <c r="BI1286" s="148">
        <f>IF(N1286="nulová",J1286,0)</f>
        <v>0</v>
      </c>
      <c r="BJ1286" s="17" t="s">
        <v>83</v>
      </c>
      <c r="BK1286" s="148">
        <f>ROUND(I1286*H1286,2)</f>
        <v>0</v>
      </c>
      <c r="BL1286" s="17" t="s">
        <v>188</v>
      </c>
      <c r="BM1286" s="147" t="s">
        <v>2655</v>
      </c>
    </row>
    <row r="1287" spans="2:65" s="1" customFormat="1" ht="11.25">
      <c r="B1287" s="32"/>
      <c r="D1287" s="149" t="s">
        <v>190</v>
      </c>
      <c r="F1287" s="150" t="s">
        <v>2654</v>
      </c>
      <c r="I1287" s="151"/>
      <c r="L1287" s="32"/>
      <c r="M1287" s="152"/>
      <c r="T1287" s="56"/>
      <c r="AT1287" s="17" t="s">
        <v>190</v>
      </c>
      <c r="AU1287" s="17" t="s">
        <v>85</v>
      </c>
    </row>
    <row r="1288" spans="2:65" s="12" customFormat="1" ht="11.25">
      <c r="B1288" s="168"/>
      <c r="D1288" s="149" t="s">
        <v>1207</v>
      </c>
      <c r="E1288" s="169" t="s">
        <v>1</v>
      </c>
      <c r="F1288" s="170" t="s">
        <v>2656</v>
      </c>
      <c r="H1288" s="171">
        <v>28.71</v>
      </c>
      <c r="I1288" s="172"/>
      <c r="L1288" s="168"/>
      <c r="M1288" s="173"/>
      <c r="T1288" s="174"/>
      <c r="AT1288" s="169" t="s">
        <v>1207</v>
      </c>
      <c r="AU1288" s="169" t="s">
        <v>85</v>
      </c>
      <c r="AV1288" s="12" t="s">
        <v>85</v>
      </c>
      <c r="AW1288" s="12" t="s">
        <v>33</v>
      </c>
      <c r="AX1288" s="12" t="s">
        <v>83</v>
      </c>
      <c r="AY1288" s="169" t="s">
        <v>181</v>
      </c>
    </row>
    <row r="1289" spans="2:65" s="1" customFormat="1" ht="16.5" customHeight="1">
      <c r="B1289" s="134"/>
      <c r="C1289" s="153" t="s">
        <v>2657</v>
      </c>
      <c r="D1289" s="153" t="s">
        <v>191</v>
      </c>
      <c r="E1289" s="154" t="s">
        <v>2658</v>
      </c>
      <c r="F1289" s="155" t="s">
        <v>2659</v>
      </c>
      <c r="G1289" s="156" t="s">
        <v>734</v>
      </c>
      <c r="H1289" s="157">
        <v>120</v>
      </c>
      <c r="I1289" s="158"/>
      <c r="J1289" s="159">
        <f>ROUND(I1289*H1289,2)</f>
        <v>0</v>
      </c>
      <c r="K1289" s="155" t="s">
        <v>1</v>
      </c>
      <c r="L1289" s="32"/>
      <c r="M1289" s="160" t="s">
        <v>1</v>
      </c>
      <c r="N1289" s="161" t="s">
        <v>41</v>
      </c>
      <c r="P1289" s="145">
        <f>O1289*H1289</f>
        <v>0</v>
      </c>
      <c r="Q1289" s="145">
        <v>2.9999999999999997E-4</v>
      </c>
      <c r="R1289" s="145">
        <f>Q1289*H1289</f>
        <v>3.5999999999999997E-2</v>
      </c>
      <c r="S1289" s="145">
        <v>0</v>
      </c>
      <c r="T1289" s="146">
        <f>S1289*H1289</f>
        <v>0</v>
      </c>
      <c r="AR1289" s="147" t="s">
        <v>188</v>
      </c>
      <c r="AT1289" s="147" t="s">
        <v>191</v>
      </c>
      <c r="AU1289" s="147" t="s">
        <v>85</v>
      </c>
      <c r="AY1289" s="17" t="s">
        <v>181</v>
      </c>
      <c r="BE1289" s="148">
        <f>IF(N1289="základní",J1289,0)</f>
        <v>0</v>
      </c>
      <c r="BF1289" s="148">
        <f>IF(N1289="snížená",J1289,0)</f>
        <v>0</v>
      </c>
      <c r="BG1289" s="148">
        <f>IF(N1289="zákl. přenesená",J1289,0)</f>
        <v>0</v>
      </c>
      <c r="BH1289" s="148">
        <f>IF(N1289="sníž. přenesená",J1289,0)</f>
        <v>0</v>
      </c>
      <c r="BI1289" s="148">
        <f>IF(N1289="nulová",J1289,0)</f>
        <v>0</v>
      </c>
      <c r="BJ1289" s="17" t="s">
        <v>83</v>
      </c>
      <c r="BK1289" s="148">
        <f>ROUND(I1289*H1289,2)</f>
        <v>0</v>
      </c>
      <c r="BL1289" s="17" t="s">
        <v>188</v>
      </c>
      <c r="BM1289" s="147" t="s">
        <v>2660</v>
      </c>
    </row>
    <row r="1290" spans="2:65" s="1" customFormat="1" ht="11.25">
      <c r="B1290" s="32"/>
      <c r="D1290" s="149" t="s">
        <v>190</v>
      </c>
      <c r="F1290" s="150" t="s">
        <v>2659</v>
      </c>
      <c r="I1290" s="151"/>
      <c r="L1290" s="32"/>
      <c r="M1290" s="152"/>
      <c r="T1290" s="56"/>
      <c r="AT1290" s="17" t="s">
        <v>190</v>
      </c>
      <c r="AU1290" s="17" t="s">
        <v>85</v>
      </c>
    </row>
    <row r="1291" spans="2:65" s="12" customFormat="1" ht="11.25">
      <c r="B1291" s="168"/>
      <c r="D1291" s="149" t="s">
        <v>1207</v>
      </c>
      <c r="E1291" s="169" t="s">
        <v>1</v>
      </c>
      <c r="F1291" s="170" t="s">
        <v>2661</v>
      </c>
      <c r="H1291" s="171">
        <v>120</v>
      </c>
      <c r="I1291" s="172"/>
      <c r="L1291" s="168"/>
      <c r="M1291" s="173"/>
      <c r="T1291" s="174"/>
      <c r="AT1291" s="169" t="s">
        <v>1207</v>
      </c>
      <c r="AU1291" s="169" t="s">
        <v>85</v>
      </c>
      <c r="AV1291" s="12" t="s">
        <v>85</v>
      </c>
      <c r="AW1291" s="12" t="s">
        <v>33</v>
      </c>
      <c r="AX1291" s="12" t="s">
        <v>83</v>
      </c>
      <c r="AY1291" s="169" t="s">
        <v>181</v>
      </c>
    </row>
    <row r="1292" spans="2:65" s="1" customFormat="1" ht="16.5" customHeight="1">
      <c r="B1292" s="134"/>
      <c r="C1292" s="135" t="s">
        <v>2662</v>
      </c>
      <c r="D1292" s="135" t="s">
        <v>182</v>
      </c>
      <c r="E1292" s="136" t="s">
        <v>2663</v>
      </c>
      <c r="F1292" s="137" t="s">
        <v>2664</v>
      </c>
      <c r="G1292" s="138" t="s">
        <v>734</v>
      </c>
      <c r="H1292" s="139">
        <v>132</v>
      </c>
      <c r="I1292" s="140"/>
      <c r="J1292" s="141">
        <f>ROUND(I1292*H1292,2)</f>
        <v>0</v>
      </c>
      <c r="K1292" s="137" t="s">
        <v>1</v>
      </c>
      <c r="L1292" s="142"/>
      <c r="M1292" s="143" t="s">
        <v>1</v>
      </c>
      <c r="N1292" s="144" t="s">
        <v>41</v>
      </c>
      <c r="P1292" s="145">
        <f>O1292*H1292</f>
        <v>0</v>
      </c>
      <c r="Q1292" s="145">
        <v>0</v>
      </c>
      <c r="R1292" s="145">
        <f>Q1292*H1292</f>
        <v>0</v>
      </c>
      <c r="S1292" s="145">
        <v>0</v>
      </c>
      <c r="T1292" s="146">
        <f>S1292*H1292</f>
        <v>0</v>
      </c>
      <c r="AR1292" s="147" t="s">
        <v>187</v>
      </c>
      <c r="AT1292" s="147" t="s">
        <v>182</v>
      </c>
      <c r="AU1292" s="147" t="s">
        <v>85</v>
      </c>
      <c r="AY1292" s="17" t="s">
        <v>181</v>
      </c>
      <c r="BE1292" s="148">
        <f>IF(N1292="základní",J1292,0)</f>
        <v>0</v>
      </c>
      <c r="BF1292" s="148">
        <f>IF(N1292="snížená",J1292,0)</f>
        <v>0</v>
      </c>
      <c r="BG1292" s="148">
        <f>IF(N1292="zákl. přenesená",J1292,0)</f>
        <v>0</v>
      </c>
      <c r="BH1292" s="148">
        <f>IF(N1292="sníž. přenesená",J1292,0)</f>
        <v>0</v>
      </c>
      <c r="BI1292" s="148">
        <f>IF(N1292="nulová",J1292,0)</f>
        <v>0</v>
      </c>
      <c r="BJ1292" s="17" t="s">
        <v>83</v>
      </c>
      <c r="BK1292" s="148">
        <f>ROUND(I1292*H1292,2)</f>
        <v>0</v>
      </c>
      <c r="BL1292" s="17" t="s">
        <v>188</v>
      </c>
      <c r="BM1292" s="147" t="s">
        <v>2665</v>
      </c>
    </row>
    <row r="1293" spans="2:65" s="1" customFormat="1" ht="11.25">
      <c r="B1293" s="32"/>
      <c r="D1293" s="149" t="s">
        <v>190</v>
      </c>
      <c r="F1293" s="150" t="s">
        <v>2664</v>
      </c>
      <c r="I1293" s="151"/>
      <c r="L1293" s="32"/>
      <c r="M1293" s="152"/>
      <c r="T1293" s="56"/>
      <c r="AT1293" s="17" t="s">
        <v>190</v>
      </c>
      <c r="AU1293" s="17" t="s">
        <v>85</v>
      </c>
    </row>
    <row r="1294" spans="2:65" s="12" customFormat="1" ht="11.25">
      <c r="B1294" s="168"/>
      <c r="D1294" s="149" t="s">
        <v>1207</v>
      </c>
      <c r="E1294" s="169" t="s">
        <v>1</v>
      </c>
      <c r="F1294" s="170" t="s">
        <v>2666</v>
      </c>
      <c r="H1294" s="171">
        <v>132</v>
      </c>
      <c r="I1294" s="172"/>
      <c r="L1294" s="168"/>
      <c r="M1294" s="173"/>
      <c r="T1294" s="174"/>
      <c r="AT1294" s="169" t="s">
        <v>1207</v>
      </c>
      <c r="AU1294" s="169" t="s">
        <v>85</v>
      </c>
      <c r="AV1294" s="12" t="s">
        <v>85</v>
      </c>
      <c r="AW1294" s="12" t="s">
        <v>33</v>
      </c>
      <c r="AX1294" s="12" t="s">
        <v>83</v>
      </c>
      <c r="AY1294" s="169" t="s">
        <v>181</v>
      </c>
    </row>
    <row r="1295" spans="2:65" s="1" customFormat="1" ht="24.2" customHeight="1">
      <c r="B1295" s="134"/>
      <c r="C1295" s="153" t="s">
        <v>2667</v>
      </c>
      <c r="D1295" s="153" t="s">
        <v>191</v>
      </c>
      <c r="E1295" s="154" t="s">
        <v>2668</v>
      </c>
      <c r="F1295" s="155" t="s">
        <v>2669</v>
      </c>
      <c r="G1295" s="156" t="s">
        <v>217</v>
      </c>
      <c r="H1295" s="157">
        <v>120</v>
      </c>
      <c r="I1295" s="158"/>
      <c r="J1295" s="159">
        <f>ROUND(I1295*H1295,2)</f>
        <v>0</v>
      </c>
      <c r="K1295" s="155" t="s">
        <v>1</v>
      </c>
      <c r="L1295" s="32"/>
      <c r="M1295" s="160" t="s">
        <v>1</v>
      </c>
      <c r="N1295" s="161" t="s">
        <v>41</v>
      </c>
      <c r="P1295" s="145">
        <f>O1295*H1295</f>
        <v>0</v>
      </c>
      <c r="Q1295" s="145">
        <v>0</v>
      </c>
      <c r="R1295" s="145">
        <f>Q1295*H1295</f>
        <v>0</v>
      </c>
      <c r="S1295" s="145">
        <v>0</v>
      </c>
      <c r="T1295" s="146">
        <f>S1295*H1295</f>
        <v>0</v>
      </c>
      <c r="AR1295" s="147" t="s">
        <v>188</v>
      </c>
      <c r="AT1295" s="147" t="s">
        <v>191</v>
      </c>
      <c r="AU1295" s="147" t="s">
        <v>85</v>
      </c>
      <c r="AY1295" s="17" t="s">
        <v>181</v>
      </c>
      <c r="BE1295" s="148">
        <f>IF(N1295="základní",J1295,0)</f>
        <v>0</v>
      </c>
      <c r="BF1295" s="148">
        <f>IF(N1295="snížená",J1295,0)</f>
        <v>0</v>
      </c>
      <c r="BG1295" s="148">
        <f>IF(N1295="zákl. přenesená",J1295,0)</f>
        <v>0</v>
      </c>
      <c r="BH1295" s="148">
        <f>IF(N1295="sníž. přenesená",J1295,0)</f>
        <v>0</v>
      </c>
      <c r="BI1295" s="148">
        <f>IF(N1295="nulová",J1295,0)</f>
        <v>0</v>
      </c>
      <c r="BJ1295" s="17" t="s">
        <v>83</v>
      </c>
      <c r="BK1295" s="148">
        <f>ROUND(I1295*H1295,2)</f>
        <v>0</v>
      </c>
      <c r="BL1295" s="17" t="s">
        <v>188</v>
      </c>
      <c r="BM1295" s="147" t="s">
        <v>2670</v>
      </c>
    </row>
    <row r="1296" spans="2:65" s="1" customFormat="1" ht="11.25">
      <c r="B1296" s="32"/>
      <c r="D1296" s="149" t="s">
        <v>190</v>
      </c>
      <c r="F1296" s="150" t="s">
        <v>2669</v>
      </c>
      <c r="I1296" s="151"/>
      <c r="L1296" s="32"/>
      <c r="M1296" s="152"/>
      <c r="T1296" s="56"/>
      <c r="AT1296" s="17" t="s">
        <v>190</v>
      </c>
      <c r="AU1296" s="17" t="s">
        <v>85</v>
      </c>
    </row>
    <row r="1297" spans="2:65" s="1" customFormat="1" ht="24.2" customHeight="1">
      <c r="B1297" s="134"/>
      <c r="C1297" s="153" t="s">
        <v>2671</v>
      </c>
      <c r="D1297" s="153" t="s">
        <v>191</v>
      </c>
      <c r="E1297" s="154" t="s">
        <v>2672</v>
      </c>
      <c r="F1297" s="155" t="s">
        <v>2673</v>
      </c>
      <c r="G1297" s="156" t="s">
        <v>217</v>
      </c>
      <c r="H1297" s="157">
        <v>86.5</v>
      </c>
      <c r="I1297" s="158"/>
      <c r="J1297" s="159">
        <f>ROUND(I1297*H1297,2)</f>
        <v>0</v>
      </c>
      <c r="K1297" s="155" t="s">
        <v>1</v>
      </c>
      <c r="L1297" s="32"/>
      <c r="M1297" s="160" t="s">
        <v>1</v>
      </c>
      <c r="N1297" s="161" t="s">
        <v>41</v>
      </c>
      <c r="P1297" s="145">
        <f>O1297*H1297</f>
        <v>0</v>
      </c>
      <c r="Q1297" s="145">
        <v>5.0000000000000002E-5</v>
      </c>
      <c r="R1297" s="145">
        <f>Q1297*H1297</f>
        <v>4.3249999999999999E-3</v>
      </c>
      <c r="S1297" s="145">
        <v>0</v>
      </c>
      <c r="T1297" s="146">
        <f>S1297*H1297</f>
        <v>0</v>
      </c>
      <c r="AR1297" s="147" t="s">
        <v>188</v>
      </c>
      <c r="AT1297" s="147" t="s">
        <v>191</v>
      </c>
      <c r="AU1297" s="147" t="s">
        <v>85</v>
      </c>
      <c r="AY1297" s="17" t="s">
        <v>181</v>
      </c>
      <c r="BE1297" s="148">
        <f>IF(N1297="základní",J1297,0)</f>
        <v>0</v>
      </c>
      <c r="BF1297" s="148">
        <f>IF(N1297="snížená",J1297,0)</f>
        <v>0</v>
      </c>
      <c r="BG1297" s="148">
        <f>IF(N1297="zákl. přenesená",J1297,0)</f>
        <v>0</v>
      </c>
      <c r="BH1297" s="148">
        <f>IF(N1297="sníž. přenesená",J1297,0)</f>
        <v>0</v>
      </c>
      <c r="BI1297" s="148">
        <f>IF(N1297="nulová",J1297,0)</f>
        <v>0</v>
      </c>
      <c r="BJ1297" s="17" t="s">
        <v>83</v>
      </c>
      <c r="BK1297" s="148">
        <f>ROUND(I1297*H1297,2)</f>
        <v>0</v>
      </c>
      <c r="BL1297" s="17" t="s">
        <v>188</v>
      </c>
      <c r="BM1297" s="147" t="s">
        <v>2674</v>
      </c>
    </row>
    <row r="1298" spans="2:65" s="1" customFormat="1" ht="19.5">
      <c r="B1298" s="32"/>
      <c r="D1298" s="149" t="s">
        <v>190</v>
      </c>
      <c r="F1298" s="150" t="s">
        <v>2673</v>
      </c>
      <c r="I1298" s="151"/>
      <c r="L1298" s="32"/>
      <c r="M1298" s="152"/>
      <c r="T1298" s="56"/>
      <c r="AT1298" s="17" t="s">
        <v>190</v>
      </c>
      <c r="AU1298" s="17" t="s">
        <v>85</v>
      </c>
    </row>
    <row r="1299" spans="2:65" s="12" customFormat="1" ht="11.25">
      <c r="B1299" s="168"/>
      <c r="D1299" s="149" t="s">
        <v>1207</v>
      </c>
      <c r="E1299" s="169" t="s">
        <v>1</v>
      </c>
      <c r="F1299" s="170" t="s">
        <v>2675</v>
      </c>
      <c r="H1299" s="171">
        <v>52</v>
      </c>
      <c r="I1299" s="172"/>
      <c r="L1299" s="168"/>
      <c r="M1299" s="173"/>
      <c r="T1299" s="174"/>
      <c r="AT1299" s="169" t="s">
        <v>1207</v>
      </c>
      <c r="AU1299" s="169" t="s">
        <v>85</v>
      </c>
      <c r="AV1299" s="12" t="s">
        <v>85</v>
      </c>
      <c r="AW1299" s="12" t="s">
        <v>33</v>
      </c>
      <c r="AX1299" s="12" t="s">
        <v>76</v>
      </c>
      <c r="AY1299" s="169" t="s">
        <v>181</v>
      </c>
    </row>
    <row r="1300" spans="2:65" s="12" customFormat="1" ht="11.25">
      <c r="B1300" s="168"/>
      <c r="D1300" s="149" t="s">
        <v>1207</v>
      </c>
      <c r="E1300" s="169" t="s">
        <v>1</v>
      </c>
      <c r="F1300" s="170" t="s">
        <v>2676</v>
      </c>
      <c r="H1300" s="171">
        <v>16.5</v>
      </c>
      <c r="I1300" s="172"/>
      <c r="L1300" s="168"/>
      <c r="M1300" s="173"/>
      <c r="T1300" s="174"/>
      <c r="AT1300" s="169" t="s">
        <v>1207</v>
      </c>
      <c r="AU1300" s="169" t="s">
        <v>85</v>
      </c>
      <c r="AV1300" s="12" t="s">
        <v>85</v>
      </c>
      <c r="AW1300" s="12" t="s">
        <v>33</v>
      </c>
      <c r="AX1300" s="12" t="s">
        <v>76</v>
      </c>
      <c r="AY1300" s="169" t="s">
        <v>181</v>
      </c>
    </row>
    <row r="1301" spans="2:65" s="12" customFormat="1" ht="11.25">
      <c r="B1301" s="168"/>
      <c r="D1301" s="149" t="s">
        <v>1207</v>
      </c>
      <c r="E1301" s="169" t="s">
        <v>1</v>
      </c>
      <c r="F1301" s="170" t="s">
        <v>2677</v>
      </c>
      <c r="H1301" s="171">
        <v>18</v>
      </c>
      <c r="I1301" s="172"/>
      <c r="L1301" s="168"/>
      <c r="M1301" s="173"/>
      <c r="T1301" s="174"/>
      <c r="AT1301" s="169" t="s">
        <v>1207</v>
      </c>
      <c r="AU1301" s="169" t="s">
        <v>85</v>
      </c>
      <c r="AV1301" s="12" t="s">
        <v>85</v>
      </c>
      <c r="AW1301" s="12" t="s">
        <v>33</v>
      </c>
      <c r="AX1301" s="12" t="s">
        <v>76</v>
      </c>
      <c r="AY1301" s="169" t="s">
        <v>181</v>
      </c>
    </row>
    <row r="1302" spans="2:65" s="14" customFormat="1" ht="11.25">
      <c r="B1302" s="181"/>
      <c r="D1302" s="149" t="s">
        <v>1207</v>
      </c>
      <c r="E1302" s="182" t="s">
        <v>1</v>
      </c>
      <c r="F1302" s="183" t="s">
        <v>1221</v>
      </c>
      <c r="H1302" s="184">
        <v>86.5</v>
      </c>
      <c r="I1302" s="185"/>
      <c r="L1302" s="181"/>
      <c r="M1302" s="186"/>
      <c r="T1302" s="187"/>
      <c r="AT1302" s="182" t="s">
        <v>1207</v>
      </c>
      <c r="AU1302" s="182" t="s">
        <v>85</v>
      </c>
      <c r="AV1302" s="14" t="s">
        <v>200</v>
      </c>
      <c r="AW1302" s="14" t="s">
        <v>33</v>
      </c>
      <c r="AX1302" s="14" t="s">
        <v>83</v>
      </c>
      <c r="AY1302" s="182" t="s">
        <v>181</v>
      </c>
    </row>
    <row r="1303" spans="2:65" s="1" customFormat="1" ht="24.2" customHeight="1">
      <c r="B1303" s="134"/>
      <c r="C1303" s="135" t="s">
        <v>2678</v>
      </c>
      <c r="D1303" s="135" t="s">
        <v>182</v>
      </c>
      <c r="E1303" s="136" t="s">
        <v>2679</v>
      </c>
      <c r="F1303" s="137" t="s">
        <v>2680</v>
      </c>
      <c r="G1303" s="138" t="s">
        <v>734</v>
      </c>
      <c r="H1303" s="139">
        <v>7.9580000000000002</v>
      </c>
      <c r="I1303" s="140"/>
      <c r="J1303" s="141">
        <f>ROUND(I1303*H1303,2)</f>
        <v>0</v>
      </c>
      <c r="K1303" s="137" t="s">
        <v>1</v>
      </c>
      <c r="L1303" s="142"/>
      <c r="M1303" s="143" t="s">
        <v>1</v>
      </c>
      <c r="N1303" s="144" t="s">
        <v>41</v>
      </c>
      <c r="P1303" s="145">
        <f>O1303*H1303</f>
        <v>0</v>
      </c>
      <c r="Q1303" s="145">
        <v>2.64E-3</v>
      </c>
      <c r="R1303" s="145">
        <f>Q1303*H1303</f>
        <v>2.1009119999999999E-2</v>
      </c>
      <c r="S1303" s="145">
        <v>0</v>
      </c>
      <c r="T1303" s="146">
        <f>S1303*H1303</f>
        <v>0</v>
      </c>
      <c r="AR1303" s="147" t="s">
        <v>187</v>
      </c>
      <c r="AT1303" s="147" t="s">
        <v>182</v>
      </c>
      <c r="AU1303" s="147" t="s">
        <v>85</v>
      </c>
      <c r="AY1303" s="17" t="s">
        <v>181</v>
      </c>
      <c r="BE1303" s="148">
        <f>IF(N1303="základní",J1303,0)</f>
        <v>0</v>
      </c>
      <c r="BF1303" s="148">
        <f>IF(N1303="snížená",J1303,0)</f>
        <v>0</v>
      </c>
      <c r="BG1303" s="148">
        <f>IF(N1303="zákl. přenesená",J1303,0)</f>
        <v>0</v>
      </c>
      <c r="BH1303" s="148">
        <f>IF(N1303="sníž. přenesená",J1303,0)</f>
        <v>0</v>
      </c>
      <c r="BI1303" s="148">
        <f>IF(N1303="nulová",J1303,0)</f>
        <v>0</v>
      </c>
      <c r="BJ1303" s="17" t="s">
        <v>83</v>
      </c>
      <c r="BK1303" s="148">
        <f>ROUND(I1303*H1303,2)</f>
        <v>0</v>
      </c>
      <c r="BL1303" s="17" t="s">
        <v>188</v>
      </c>
      <c r="BM1303" s="147" t="s">
        <v>2681</v>
      </c>
    </row>
    <row r="1304" spans="2:65" s="1" customFormat="1" ht="19.5">
      <c r="B1304" s="32"/>
      <c r="D1304" s="149" t="s">
        <v>190</v>
      </c>
      <c r="F1304" s="150" t="s">
        <v>2680</v>
      </c>
      <c r="I1304" s="151"/>
      <c r="L1304" s="32"/>
      <c r="M1304" s="152"/>
      <c r="T1304" s="56"/>
      <c r="AT1304" s="17" t="s">
        <v>190</v>
      </c>
      <c r="AU1304" s="17" t="s">
        <v>85</v>
      </c>
    </row>
    <row r="1305" spans="2:65" s="12" customFormat="1" ht="11.25">
      <c r="B1305" s="168"/>
      <c r="D1305" s="149" t="s">
        <v>1207</v>
      </c>
      <c r="E1305" s="169" t="s">
        <v>1</v>
      </c>
      <c r="F1305" s="170" t="s">
        <v>2682</v>
      </c>
      <c r="H1305" s="171">
        <v>7.9580000000000002</v>
      </c>
      <c r="I1305" s="172"/>
      <c r="L1305" s="168"/>
      <c r="M1305" s="173"/>
      <c r="T1305" s="174"/>
      <c r="AT1305" s="169" t="s">
        <v>1207</v>
      </c>
      <c r="AU1305" s="169" t="s">
        <v>85</v>
      </c>
      <c r="AV1305" s="12" t="s">
        <v>85</v>
      </c>
      <c r="AW1305" s="12" t="s">
        <v>33</v>
      </c>
      <c r="AX1305" s="12" t="s">
        <v>83</v>
      </c>
      <c r="AY1305" s="169" t="s">
        <v>181</v>
      </c>
    </row>
    <row r="1306" spans="2:65" s="1" customFormat="1" ht="24.2" customHeight="1">
      <c r="B1306" s="134"/>
      <c r="C1306" s="153" t="s">
        <v>2683</v>
      </c>
      <c r="D1306" s="153" t="s">
        <v>191</v>
      </c>
      <c r="E1306" s="154" t="s">
        <v>2684</v>
      </c>
      <c r="F1306" s="155" t="s">
        <v>2685</v>
      </c>
      <c r="G1306" s="156" t="s">
        <v>734</v>
      </c>
      <c r="H1306" s="157">
        <v>230</v>
      </c>
      <c r="I1306" s="158"/>
      <c r="J1306" s="159">
        <f>ROUND(I1306*H1306,2)</f>
        <v>0</v>
      </c>
      <c r="K1306" s="155" t="s">
        <v>1</v>
      </c>
      <c r="L1306" s="32"/>
      <c r="M1306" s="160" t="s">
        <v>1</v>
      </c>
      <c r="N1306" s="161" t="s">
        <v>41</v>
      </c>
      <c r="P1306" s="145">
        <f>O1306*H1306</f>
        <v>0</v>
      </c>
      <c r="Q1306" s="145">
        <v>0</v>
      </c>
      <c r="R1306" s="145">
        <f>Q1306*H1306</f>
        <v>0</v>
      </c>
      <c r="S1306" s="145">
        <v>0</v>
      </c>
      <c r="T1306" s="146">
        <f>S1306*H1306</f>
        <v>0</v>
      </c>
      <c r="AR1306" s="147" t="s">
        <v>188</v>
      </c>
      <c r="AT1306" s="147" t="s">
        <v>191</v>
      </c>
      <c r="AU1306" s="147" t="s">
        <v>85</v>
      </c>
      <c r="AY1306" s="17" t="s">
        <v>181</v>
      </c>
      <c r="BE1306" s="148">
        <f>IF(N1306="základní",J1306,0)</f>
        <v>0</v>
      </c>
      <c r="BF1306" s="148">
        <f>IF(N1306="snížená",J1306,0)</f>
        <v>0</v>
      </c>
      <c r="BG1306" s="148">
        <f>IF(N1306="zákl. přenesená",J1306,0)</f>
        <v>0</v>
      </c>
      <c r="BH1306" s="148">
        <f>IF(N1306="sníž. přenesená",J1306,0)</f>
        <v>0</v>
      </c>
      <c r="BI1306" s="148">
        <f>IF(N1306="nulová",J1306,0)</f>
        <v>0</v>
      </c>
      <c r="BJ1306" s="17" t="s">
        <v>83</v>
      </c>
      <c r="BK1306" s="148">
        <f>ROUND(I1306*H1306,2)</f>
        <v>0</v>
      </c>
      <c r="BL1306" s="17" t="s">
        <v>188</v>
      </c>
      <c r="BM1306" s="147" t="s">
        <v>2686</v>
      </c>
    </row>
    <row r="1307" spans="2:65" s="1" customFormat="1" ht="19.5">
      <c r="B1307" s="32"/>
      <c r="D1307" s="149" t="s">
        <v>190</v>
      </c>
      <c r="F1307" s="150" t="s">
        <v>2685</v>
      </c>
      <c r="I1307" s="151"/>
      <c r="L1307" s="32"/>
      <c r="M1307" s="152"/>
      <c r="T1307" s="56"/>
      <c r="AT1307" s="17" t="s">
        <v>190</v>
      </c>
      <c r="AU1307" s="17" t="s">
        <v>85</v>
      </c>
    </row>
    <row r="1308" spans="2:65" s="1" customFormat="1" ht="16.5" customHeight="1">
      <c r="B1308" s="134"/>
      <c r="C1308" s="153" t="s">
        <v>2687</v>
      </c>
      <c r="D1308" s="153" t="s">
        <v>191</v>
      </c>
      <c r="E1308" s="154" t="s">
        <v>2688</v>
      </c>
      <c r="F1308" s="155" t="s">
        <v>2689</v>
      </c>
      <c r="G1308" s="156" t="s">
        <v>734</v>
      </c>
      <c r="H1308" s="157">
        <v>230</v>
      </c>
      <c r="I1308" s="158"/>
      <c r="J1308" s="159">
        <f>ROUND(I1308*H1308,2)</f>
        <v>0</v>
      </c>
      <c r="K1308" s="155" t="s">
        <v>1</v>
      </c>
      <c r="L1308" s="32"/>
      <c r="M1308" s="160" t="s">
        <v>1</v>
      </c>
      <c r="N1308" s="161" t="s">
        <v>41</v>
      </c>
      <c r="P1308" s="145">
        <f>O1308*H1308</f>
        <v>0</v>
      </c>
      <c r="Q1308" s="145">
        <v>3.0000000000000001E-5</v>
      </c>
      <c r="R1308" s="145">
        <f>Q1308*H1308</f>
        <v>6.8999999999999999E-3</v>
      </c>
      <c r="S1308" s="145">
        <v>0</v>
      </c>
      <c r="T1308" s="146">
        <f>S1308*H1308</f>
        <v>0</v>
      </c>
      <c r="AR1308" s="147" t="s">
        <v>188</v>
      </c>
      <c r="AT1308" s="147" t="s">
        <v>191</v>
      </c>
      <c r="AU1308" s="147" t="s">
        <v>85</v>
      </c>
      <c r="AY1308" s="17" t="s">
        <v>181</v>
      </c>
      <c r="BE1308" s="148">
        <f>IF(N1308="základní",J1308,0)</f>
        <v>0</v>
      </c>
      <c r="BF1308" s="148">
        <f>IF(N1308="snížená",J1308,0)</f>
        <v>0</v>
      </c>
      <c r="BG1308" s="148">
        <f>IF(N1308="zákl. přenesená",J1308,0)</f>
        <v>0</v>
      </c>
      <c r="BH1308" s="148">
        <f>IF(N1308="sníž. přenesená",J1308,0)</f>
        <v>0</v>
      </c>
      <c r="BI1308" s="148">
        <f>IF(N1308="nulová",J1308,0)</f>
        <v>0</v>
      </c>
      <c r="BJ1308" s="17" t="s">
        <v>83</v>
      </c>
      <c r="BK1308" s="148">
        <f>ROUND(I1308*H1308,2)</f>
        <v>0</v>
      </c>
      <c r="BL1308" s="17" t="s">
        <v>188</v>
      </c>
      <c r="BM1308" s="147" t="s">
        <v>2690</v>
      </c>
    </row>
    <row r="1309" spans="2:65" s="1" customFormat="1" ht="11.25">
      <c r="B1309" s="32"/>
      <c r="D1309" s="149" t="s">
        <v>190</v>
      </c>
      <c r="F1309" s="150" t="s">
        <v>2689</v>
      </c>
      <c r="I1309" s="151"/>
      <c r="L1309" s="32"/>
      <c r="M1309" s="152"/>
      <c r="T1309" s="56"/>
      <c r="AT1309" s="17" t="s">
        <v>190</v>
      </c>
      <c r="AU1309" s="17" t="s">
        <v>85</v>
      </c>
    </row>
    <row r="1310" spans="2:65" s="1" customFormat="1" ht="33" customHeight="1">
      <c r="B1310" s="134"/>
      <c r="C1310" s="153" t="s">
        <v>2691</v>
      </c>
      <c r="D1310" s="153" t="s">
        <v>191</v>
      </c>
      <c r="E1310" s="154" t="s">
        <v>2692</v>
      </c>
      <c r="F1310" s="155" t="s">
        <v>2693</v>
      </c>
      <c r="G1310" s="156" t="s">
        <v>868</v>
      </c>
      <c r="H1310" s="157">
        <v>0.627</v>
      </c>
      <c r="I1310" s="158"/>
      <c r="J1310" s="159">
        <f>ROUND(I1310*H1310,2)</f>
        <v>0</v>
      </c>
      <c r="K1310" s="155" t="s">
        <v>1</v>
      </c>
      <c r="L1310" s="32"/>
      <c r="M1310" s="160" t="s">
        <v>1</v>
      </c>
      <c r="N1310" s="161" t="s">
        <v>41</v>
      </c>
      <c r="P1310" s="145">
        <f>O1310*H1310</f>
        <v>0</v>
      </c>
      <c r="Q1310" s="145">
        <v>0</v>
      </c>
      <c r="R1310" s="145">
        <f>Q1310*H1310</f>
        <v>0</v>
      </c>
      <c r="S1310" s="145">
        <v>0</v>
      </c>
      <c r="T1310" s="146">
        <f>S1310*H1310</f>
        <v>0</v>
      </c>
      <c r="AR1310" s="147" t="s">
        <v>188</v>
      </c>
      <c r="AT1310" s="147" t="s">
        <v>191</v>
      </c>
      <c r="AU1310" s="147" t="s">
        <v>85</v>
      </c>
      <c r="AY1310" s="17" t="s">
        <v>181</v>
      </c>
      <c r="BE1310" s="148">
        <f>IF(N1310="základní",J1310,0)</f>
        <v>0</v>
      </c>
      <c r="BF1310" s="148">
        <f>IF(N1310="snížená",J1310,0)</f>
        <v>0</v>
      </c>
      <c r="BG1310" s="148">
        <f>IF(N1310="zákl. přenesená",J1310,0)</f>
        <v>0</v>
      </c>
      <c r="BH1310" s="148">
        <f>IF(N1310="sníž. přenesená",J1310,0)</f>
        <v>0</v>
      </c>
      <c r="BI1310" s="148">
        <f>IF(N1310="nulová",J1310,0)</f>
        <v>0</v>
      </c>
      <c r="BJ1310" s="17" t="s">
        <v>83</v>
      </c>
      <c r="BK1310" s="148">
        <f>ROUND(I1310*H1310,2)</f>
        <v>0</v>
      </c>
      <c r="BL1310" s="17" t="s">
        <v>188</v>
      </c>
      <c r="BM1310" s="147" t="s">
        <v>2694</v>
      </c>
    </row>
    <row r="1311" spans="2:65" s="1" customFormat="1" ht="19.5">
      <c r="B1311" s="32"/>
      <c r="D1311" s="149" t="s">
        <v>190</v>
      </c>
      <c r="F1311" s="150" t="s">
        <v>2693</v>
      </c>
      <c r="I1311" s="151"/>
      <c r="L1311" s="32"/>
      <c r="M1311" s="152"/>
      <c r="T1311" s="56"/>
      <c r="AT1311" s="17" t="s">
        <v>190</v>
      </c>
      <c r="AU1311" s="17" t="s">
        <v>85</v>
      </c>
    </row>
    <row r="1312" spans="2:65" s="11" customFormat="1" ht="22.9" customHeight="1">
      <c r="B1312" s="124"/>
      <c r="D1312" s="125" t="s">
        <v>75</v>
      </c>
      <c r="E1312" s="162" t="s">
        <v>2695</v>
      </c>
      <c r="F1312" s="162" t="s">
        <v>2696</v>
      </c>
      <c r="I1312" s="127"/>
      <c r="J1312" s="163">
        <f>BK1312</f>
        <v>0</v>
      </c>
      <c r="L1312" s="124"/>
      <c r="M1312" s="129"/>
      <c r="P1312" s="130">
        <f>SUM(P1313:P1345)</f>
        <v>0</v>
      </c>
      <c r="R1312" s="130">
        <f>SUM(R1313:R1345)</f>
        <v>1.8817613999999998</v>
      </c>
      <c r="T1312" s="131">
        <f>SUM(T1313:T1345)</f>
        <v>0</v>
      </c>
      <c r="AR1312" s="125" t="s">
        <v>85</v>
      </c>
      <c r="AT1312" s="132" t="s">
        <v>75</v>
      </c>
      <c r="AU1312" s="132" t="s">
        <v>83</v>
      </c>
      <c r="AY1312" s="125" t="s">
        <v>181</v>
      </c>
      <c r="BK1312" s="133">
        <f>SUM(BK1313:BK1345)</f>
        <v>0</v>
      </c>
    </row>
    <row r="1313" spans="2:65" s="1" customFormat="1" ht="24.2" customHeight="1">
      <c r="B1313" s="134"/>
      <c r="C1313" s="153" t="s">
        <v>2697</v>
      </c>
      <c r="D1313" s="153" t="s">
        <v>191</v>
      </c>
      <c r="E1313" s="154" t="s">
        <v>2698</v>
      </c>
      <c r="F1313" s="155" t="s">
        <v>2699</v>
      </c>
      <c r="G1313" s="156" t="s">
        <v>734</v>
      </c>
      <c r="H1313" s="157">
        <v>120</v>
      </c>
      <c r="I1313" s="158"/>
      <c r="J1313" s="159">
        <f>ROUND(I1313*H1313,2)</f>
        <v>0</v>
      </c>
      <c r="K1313" s="155" t="s">
        <v>1</v>
      </c>
      <c r="L1313" s="32"/>
      <c r="M1313" s="160" t="s">
        <v>1</v>
      </c>
      <c r="N1313" s="161" t="s">
        <v>41</v>
      </c>
      <c r="P1313" s="145">
        <f>O1313*H1313</f>
        <v>0</v>
      </c>
      <c r="Q1313" s="145">
        <v>5.4000000000000003E-3</v>
      </c>
      <c r="R1313" s="145">
        <f>Q1313*H1313</f>
        <v>0.64800000000000002</v>
      </c>
      <c r="S1313" s="145">
        <v>0</v>
      </c>
      <c r="T1313" s="146">
        <f>S1313*H1313</f>
        <v>0</v>
      </c>
      <c r="AR1313" s="147" t="s">
        <v>188</v>
      </c>
      <c r="AT1313" s="147" t="s">
        <v>191</v>
      </c>
      <c r="AU1313" s="147" t="s">
        <v>85</v>
      </c>
      <c r="AY1313" s="17" t="s">
        <v>181</v>
      </c>
      <c r="BE1313" s="148">
        <f>IF(N1313="základní",J1313,0)</f>
        <v>0</v>
      </c>
      <c r="BF1313" s="148">
        <f>IF(N1313="snížená",J1313,0)</f>
        <v>0</v>
      </c>
      <c r="BG1313" s="148">
        <f>IF(N1313="zákl. přenesená",J1313,0)</f>
        <v>0</v>
      </c>
      <c r="BH1313" s="148">
        <f>IF(N1313="sníž. přenesená",J1313,0)</f>
        <v>0</v>
      </c>
      <c r="BI1313" s="148">
        <f>IF(N1313="nulová",J1313,0)</f>
        <v>0</v>
      </c>
      <c r="BJ1313" s="17" t="s">
        <v>83</v>
      </c>
      <c r="BK1313" s="148">
        <f>ROUND(I1313*H1313,2)</f>
        <v>0</v>
      </c>
      <c r="BL1313" s="17" t="s">
        <v>188</v>
      </c>
      <c r="BM1313" s="147" t="s">
        <v>2700</v>
      </c>
    </row>
    <row r="1314" spans="2:65" s="1" customFormat="1" ht="19.5">
      <c r="B1314" s="32"/>
      <c r="D1314" s="149" t="s">
        <v>190</v>
      </c>
      <c r="F1314" s="150" t="s">
        <v>2699</v>
      </c>
      <c r="I1314" s="151"/>
      <c r="L1314" s="32"/>
      <c r="M1314" s="152"/>
      <c r="T1314" s="56"/>
      <c r="AT1314" s="17" t="s">
        <v>190</v>
      </c>
      <c r="AU1314" s="17" t="s">
        <v>85</v>
      </c>
    </row>
    <row r="1315" spans="2:65" s="1" customFormat="1" ht="21.75" customHeight="1">
      <c r="B1315" s="134"/>
      <c r="C1315" s="153" t="s">
        <v>2701</v>
      </c>
      <c r="D1315" s="153" t="s">
        <v>191</v>
      </c>
      <c r="E1315" s="154" t="s">
        <v>2702</v>
      </c>
      <c r="F1315" s="155" t="s">
        <v>2703</v>
      </c>
      <c r="G1315" s="156" t="s">
        <v>734</v>
      </c>
      <c r="H1315" s="157">
        <v>120</v>
      </c>
      <c r="I1315" s="158"/>
      <c r="J1315" s="159">
        <f>ROUND(I1315*H1315,2)</f>
        <v>0</v>
      </c>
      <c r="K1315" s="155" t="s">
        <v>1</v>
      </c>
      <c r="L1315" s="32"/>
      <c r="M1315" s="160" t="s">
        <v>1</v>
      </c>
      <c r="N1315" s="161" t="s">
        <v>41</v>
      </c>
      <c r="P1315" s="145">
        <f>O1315*H1315</f>
        <v>0</v>
      </c>
      <c r="Q1315" s="145">
        <v>5.5000000000000003E-4</v>
      </c>
      <c r="R1315" s="145">
        <f>Q1315*H1315</f>
        <v>6.6000000000000003E-2</v>
      </c>
      <c r="S1315" s="145">
        <v>0</v>
      </c>
      <c r="T1315" s="146">
        <f>S1315*H1315</f>
        <v>0</v>
      </c>
      <c r="AR1315" s="147" t="s">
        <v>188</v>
      </c>
      <c r="AT1315" s="147" t="s">
        <v>191</v>
      </c>
      <c r="AU1315" s="147" t="s">
        <v>85</v>
      </c>
      <c r="AY1315" s="17" t="s">
        <v>181</v>
      </c>
      <c r="BE1315" s="148">
        <f>IF(N1315="základní",J1315,0)</f>
        <v>0</v>
      </c>
      <c r="BF1315" s="148">
        <f>IF(N1315="snížená",J1315,0)</f>
        <v>0</v>
      </c>
      <c r="BG1315" s="148">
        <f>IF(N1315="zákl. přenesená",J1315,0)</f>
        <v>0</v>
      </c>
      <c r="BH1315" s="148">
        <f>IF(N1315="sníž. přenesená",J1315,0)</f>
        <v>0</v>
      </c>
      <c r="BI1315" s="148">
        <f>IF(N1315="nulová",J1315,0)</f>
        <v>0</v>
      </c>
      <c r="BJ1315" s="17" t="s">
        <v>83</v>
      </c>
      <c r="BK1315" s="148">
        <f>ROUND(I1315*H1315,2)</f>
        <v>0</v>
      </c>
      <c r="BL1315" s="17" t="s">
        <v>188</v>
      </c>
      <c r="BM1315" s="147" t="s">
        <v>2704</v>
      </c>
    </row>
    <row r="1316" spans="2:65" s="1" customFormat="1" ht="11.25">
      <c r="B1316" s="32"/>
      <c r="D1316" s="149" t="s">
        <v>190</v>
      </c>
      <c r="F1316" s="150" t="s">
        <v>2703</v>
      </c>
      <c r="I1316" s="151"/>
      <c r="L1316" s="32"/>
      <c r="M1316" s="152"/>
      <c r="T1316" s="56"/>
      <c r="AT1316" s="17" t="s">
        <v>190</v>
      </c>
      <c r="AU1316" s="17" t="s">
        <v>85</v>
      </c>
    </row>
    <row r="1317" spans="2:65" s="1" customFormat="1" ht="24.2" customHeight="1">
      <c r="B1317" s="134"/>
      <c r="C1317" s="153" t="s">
        <v>2705</v>
      </c>
      <c r="D1317" s="153" t="s">
        <v>191</v>
      </c>
      <c r="E1317" s="154" t="s">
        <v>2706</v>
      </c>
      <c r="F1317" s="155" t="s">
        <v>2707</v>
      </c>
      <c r="G1317" s="156" t="s">
        <v>734</v>
      </c>
      <c r="H1317" s="157">
        <v>70</v>
      </c>
      <c r="I1317" s="158"/>
      <c r="J1317" s="159">
        <f>ROUND(I1317*H1317,2)</f>
        <v>0</v>
      </c>
      <c r="K1317" s="155" t="s">
        <v>1</v>
      </c>
      <c r="L1317" s="32"/>
      <c r="M1317" s="160" t="s">
        <v>1</v>
      </c>
      <c r="N1317" s="161" t="s">
        <v>41</v>
      </c>
      <c r="P1317" s="145">
        <f>O1317*H1317</f>
        <v>0</v>
      </c>
      <c r="Q1317" s="145">
        <v>0</v>
      </c>
      <c r="R1317" s="145">
        <f>Q1317*H1317</f>
        <v>0</v>
      </c>
      <c r="S1317" s="145">
        <v>0</v>
      </c>
      <c r="T1317" s="146">
        <f>S1317*H1317</f>
        <v>0</v>
      </c>
      <c r="AR1317" s="147" t="s">
        <v>188</v>
      </c>
      <c r="AT1317" s="147" t="s">
        <v>191</v>
      </c>
      <c r="AU1317" s="147" t="s">
        <v>85</v>
      </c>
      <c r="AY1317" s="17" t="s">
        <v>181</v>
      </c>
      <c r="BE1317" s="148">
        <f>IF(N1317="základní",J1317,0)</f>
        <v>0</v>
      </c>
      <c r="BF1317" s="148">
        <f>IF(N1317="snížená",J1317,0)</f>
        <v>0</v>
      </c>
      <c r="BG1317" s="148">
        <f>IF(N1317="zákl. přenesená",J1317,0)</f>
        <v>0</v>
      </c>
      <c r="BH1317" s="148">
        <f>IF(N1317="sníž. přenesená",J1317,0)</f>
        <v>0</v>
      </c>
      <c r="BI1317" s="148">
        <f>IF(N1317="nulová",J1317,0)</f>
        <v>0</v>
      </c>
      <c r="BJ1317" s="17" t="s">
        <v>83</v>
      </c>
      <c r="BK1317" s="148">
        <f>ROUND(I1317*H1317,2)</f>
        <v>0</v>
      </c>
      <c r="BL1317" s="17" t="s">
        <v>188</v>
      </c>
      <c r="BM1317" s="147" t="s">
        <v>2708</v>
      </c>
    </row>
    <row r="1318" spans="2:65" s="1" customFormat="1" ht="19.5">
      <c r="B1318" s="32"/>
      <c r="D1318" s="149" t="s">
        <v>190</v>
      </c>
      <c r="F1318" s="150" t="s">
        <v>2707</v>
      </c>
      <c r="I1318" s="151"/>
      <c r="L1318" s="32"/>
      <c r="M1318" s="152"/>
      <c r="T1318" s="56"/>
      <c r="AT1318" s="17" t="s">
        <v>190</v>
      </c>
      <c r="AU1318" s="17" t="s">
        <v>85</v>
      </c>
    </row>
    <row r="1319" spans="2:65" s="12" customFormat="1" ht="11.25">
      <c r="B1319" s="168"/>
      <c r="D1319" s="149" t="s">
        <v>1207</v>
      </c>
      <c r="E1319" s="169" t="s">
        <v>1</v>
      </c>
      <c r="F1319" s="170" t="s">
        <v>2709</v>
      </c>
      <c r="H1319" s="171">
        <v>35</v>
      </c>
      <c r="I1319" s="172"/>
      <c r="L1319" s="168"/>
      <c r="M1319" s="173"/>
      <c r="T1319" s="174"/>
      <c r="AT1319" s="169" t="s">
        <v>1207</v>
      </c>
      <c r="AU1319" s="169" t="s">
        <v>85</v>
      </c>
      <c r="AV1319" s="12" t="s">
        <v>85</v>
      </c>
      <c r="AW1319" s="12" t="s">
        <v>33</v>
      </c>
      <c r="AX1319" s="12" t="s">
        <v>76</v>
      </c>
      <c r="AY1319" s="169" t="s">
        <v>181</v>
      </c>
    </row>
    <row r="1320" spans="2:65" s="12" customFormat="1" ht="11.25">
      <c r="B1320" s="168"/>
      <c r="D1320" s="149" t="s">
        <v>1207</v>
      </c>
      <c r="E1320" s="169" t="s">
        <v>1</v>
      </c>
      <c r="F1320" s="170" t="s">
        <v>2710</v>
      </c>
      <c r="H1320" s="171">
        <v>35</v>
      </c>
      <c r="I1320" s="172"/>
      <c r="L1320" s="168"/>
      <c r="M1320" s="173"/>
      <c r="T1320" s="174"/>
      <c r="AT1320" s="169" t="s">
        <v>1207</v>
      </c>
      <c r="AU1320" s="169" t="s">
        <v>85</v>
      </c>
      <c r="AV1320" s="12" t="s">
        <v>85</v>
      </c>
      <c r="AW1320" s="12" t="s">
        <v>33</v>
      </c>
      <c r="AX1320" s="12" t="s">
        <v>76</v>
      </c>
      <c r="AY1320" s="169" t="s">
        <v>181</v>
      </c>
    </row>
    <row r="1321" spans="2:65" s="14" customFormat="1" ht="11.25">
      <c r="B1321" s="181"/>
      <c r="D1321" s="149" t="s">
        <v>1207</v>
      </c>
      <c r="E1321" s="182" t="s">
        <v>1</v>
      </c>
      <c r="F1321" s="183" t="s">
        <v>1221</v>
      </c>
      <c r="H1321" s="184">
        <v>70</v>
      </c>
      <c r="I1321" s="185"/>
      <c r="L1321" s="181"/>
      <c r="M1321" s="186"/>
      <c r="T1321" s="187"/>
      <c r="AT1321" s="182" t="s">
        <v>1207</v>
      </c>
      <c r="AU1321" s="182" t="s">
        <v>85</v>
      </c>
      <c r="AV1321" s="14" t="s">
        <v>200</v>
      </c>
      <c r="AW1321" s="14" t="s">
        <v>33</v>
      </c>
      <c r="AX1321" s="14" t="s">
        <v>83</v>
      </c>
      <c r="AY1321" s="182" t="s">
        <v>181</v>
      </c>
    </row>
    <row r="1322" spans="2:65" s="1" customFormat="1" ht="24.2" customHeight="1">
      <c r="B1322" s="134"/>
      <c r="C1322" s="153" t="s">
        <v>2711</v>
      </c>
      <c r="D1322" s="153" t="s">
        <v>191</v>
      </c>
      <c r="E1322" s="154" t="s">
        <v>2712</v>
      </c>
      <c r="F1322" s="155" t="s">
        <v>2713</v>
      </c>
      <c r="G1322" s="156" t="s">
        <v>734</v>
      </c>
      <c r="H1322" s="157">
        <v>12.42</v>
      </c>
      <c r="I1322" s="158"/>
      <c r="J1322" s="159">
        <f>ROUND(I1322*H1322,2)</f>
        <v>0</v>
      </c>
      <c r="K1322" s="155" t="s">
        <v>1</v>
      </c>
      <c r="L1322" s="32"/>
      <c r="M1322" s="160" t="s">
        <v>1</v>
      </c>
      <c r="N1322" s="161" t="s">
        <v>41</v>
      </c>
      <c r="P1322" s="145">
        <f>O1322*H1322</f>
        <v>0</v>
      </c>
      <c r="Q1322" s="145">
        <v>5.9000000000000003E-4</v>
      </c>
      <c r="R1322" s="145">
        <f>Q1322*H1322</f>
        <v>7.3278000000000006E-3</v>
      </c>
      <c r="S1322" s="145">
        <v>0</v>
      </c>
      <c r="T1322" s="146">
        <f>S1322*H1322</f>
        <v>0</v>
      </c>
      <c r="AR1322" s="147" t="s">
        <v>188</v>
      </c>
      <c r="AT1322" s="147" t="s">
        <v>191</v>
      </c>
      <c r="AU1322" s="147" t="s">
        <v>85</v>
      </c>
      <c r="AY1322" s="17" t="s">
        <v>181</v>
      </c>
      <c r="BE1322" s="148">
        <f>IF(N1322="základní",J1322,0)</f>
        <v>0</v>
      </c>
      <c r="BF1322" s="148">
        <f>IF(N1322="snížená",J1322,0)</f>
        <v>0</v>
      </c>
      <c r="BG1322" s="148">
        <f>IF(N1322="zákl. přenesená",J1322,0)</f>
        <v>0</v>
      </c>
      <c r="BH1322" s="148">
        <f>IF(N1322="sníž. přenesená",J1322,0)</f>
        <v>0</v>
      </c>
      <c r="BI1322" s="148">
        <f>IF(N1322="nulová",J1322,0)</f>
        <v>0</v>
      </c>
      <c r="BJ1322" s="17" t="s">
        <v>83</v>
      </c>
      <c r="BK1322" s="148">
        <f>ROUND(I1322*H1322,2)</f>
        <v>0</v>
      </c>
      <c r="BL1322" s="17" t="s">
        <v>188</v>
      </c>
      <c r="BM1322" s="147" t="s">
        <v>2714</v>
      </c>
    </row>
    <row r="1323" spans="2:65" s="1" customFormat="1" ht="11.25">
      <c r="B1323" s="32"/>
      <c r="D1323" s="149" t="s">
        <v>190</v>
      </c>
      <c r="F1323" s="150" t="s">
        <v>2713</v>
      </c>
      <c r="I1323" s="151"/>
      <c r="L1323" s="32"/>
      <c r="M1323" s="152"/>
      <c r="T1323" s="56"/>
      <c r="AT1323" s="17" t="s">
        <v>190</v>
      </c>
      <c r="AU1323" s="17" t="s">
        <v>85</v>
      </c>
    </row>
    <row r="1324" spans="2:65" s="12" customFormat="1" ht="11.25">
      <c r="B1324" s="168"/>
      <c r="D1324" s="149" t="s">
        <v>1207</v>
      </c>
      <c r="E1324" s="169" t="s">
        <v>1</v>
      </c>
      <c r="F1324" s="170" t="s">
        <v>2715</v>
      </c>
      <c r="H1324" s="171">
        <v>12.42</v>
      </c>
      <c r="I1324" s="172"/>
      <c r="L1324" s="168"/>
      <c r="M1324" s="173"/>
      <c r="T1324" s="174"/>
      <c r="AT1324" s="169" t="s">
        <v>1207</v>
      </c>
      <c r="AU1324" s="169" t="s">
        <v>85</v>
      </c>
      <c r="AV1324" s="12" t="s">
        <v>85</v>
      </c>
      <c r="AW1324" s="12" t="s">
        <v>33</v>
      </c>
      <c r="AX1324" s="12" t="s">
        <v>83</v>
      </c>
      <c r="AY1324" s="169" t="s">
        <v>181</v>
      </c>
    </row>
    <row r="1325" spans="2:65" s="1" customFormat="1" ht="33" customHeight="1">
      <c r="B1325" s="134"/>
      <c r="C1325" s="153" t="s">
        <v>2716</v>
      </c>
      <c r="D1325" s="153" t="s">
        <v>191</v>
      </c>
      <c r="E1325" s="154" t="s">
        <v>2717</v>
      </c>
      <c r="F1325" s="155" t="s">
        <v>2718</v>
      </c>
      <c r="G1325" s="156" t="s">
        <v>734</v>
      </c>
      <c r="H1325" s="157">
        <v>5.13</v>
      </c>
      <c r="I1325" s="158"/>
      <c r="J1325" s="159">
        <f>ROUND(I1325*H1325,2)</f>
        <v>0</v>
      </c>
      <c r="K1325" s="155" t="s">
        <v>1</v>
      </c>
      <c r="L1325" s="32"/>
      <c r="M1325" s="160" t="s">
        <v>1</v>
      </c>
      <c r="N1325" s="161" t="s">
        <v>41</v>
      </c>
      <c r="P1325" s="145">
        <f>O1325*H1325</f>
        <v>0</v>
      </c>
      <c r="Q1325" s="145">
        <v>0</v>
      </c>
      <c r="R1325" s="145">
        <f>Q1325*H1325</f>
        <v>0</v>
      </c>
      <c r="S1325" s="145">
        <v>0</v>
      </c>
      <c r="T1325" s="146">
        <f>S1325*H1325</f>
        <v>0</v>
      </c>
      <c r="AR1325" s="147" t="s">
        <v>188</v>
      </c>
      <c r="AT1325" s="147" t="s">
        <v>191</v>
      </c>
      <c r="AU1325" s="147" t="s">
        <v>85</v>
      </c>
      <c r="AY1325" s="17" t="s">
        <v>181</v>
      </c>
      <c r="BE1325" s="148">
        <f>IF(N1325="základní",J1325,0)</f>
        <v>0</v>
      </c>
      <c r="BF1325" s="148">
        <f>IF(N1325="snížená",J1325,0)</f>
        <v>0</v>
      </c>
      <c r="BG1325" s="148">
        <f>IF(N1325="zákl. přenesená",J1325,0)</f>
        <v>0</v>
      </c>
      <c r="BH1325" s="148">
        <f>IF(N1325="sníž. přenesená",J1325,0)</f>
        <v>0</v>
      </c>
      <c r="BI1325" s="148">
        <f>IF(N1325="nulová",J1325,0)</f>
        <v>0</v>
      </c>
      <c r="BJ1325" s="17" t="s">
        <v>83</v>
      </c>
      <c r="BK1325" s="148">
        <f>ROUND(I1325*H1325,2)</f>
        <v>0</v>
      </c>
      <c r="BL1325" s="17" t="s">
        <v>188</v>
      </c>
      <c r="BM1325" s="147" t="s">
        <v>2719</v>
      </c>
    </row>
    <row r="1326" spans="2:65" s="1" customFormat="1" ht="19.5">
      <c r="B1326" s="32"/>
      <c r="D1326" s="149" t="s">
        <v>190</v>
      </c>
      <c r="F1326" s="150" t="s">
        <v>2718</v>
      </c>
      <c r="I1326" s="151"/>
      <c r="L1326" s="32"/>
      <c r="M1326" s="152"/>
      <c r="T1326" s="56"/>
      <c r="AT1326" s="17" t="s">
        <v>190</v>
      </c>
      <c r="AU1326" s="17" t="s">
        <v>85</v>
      </c>
    </row>
    <row r="1327" spans="2:65" s="12" customFormat="1" ht="11.25">
      <c r="B1327" s="168"/>
      <c r="D1327" s="149" t="s">
        <v>1207</v>
      </c>
      <c r="E1327" s="169" t="s">
        <v>1</v>
      </c>
      <c r="F1327" s="170" t="s">
        <v>2720</v>
      </c>
      <c r="H1327" s="171">
        <v>5.13</v>
      </c>
      <c r="I1327" s="172"/>
      <c r="L1327" s="168"/>
      <c r="M1327" s="173"/>
      <c r="T1327" s="174"/>
      <c r="AT1327" s="169" t="s">
        <v>1207</v>
      </c>
      <c r="AU1327" s="169" t="s">
        <v>85</v>
      </c>
      <c r="AV1327" s="12" t="s">
        <v>85</v>
      </c>
      <c r="AW1327" s="12" t="s">
        <v>33</v>
      </c>
      <c r="AX1327" s="12" t="s">
        <v>83</v>
      </c>
      <c r="AY1327" s="169" t="s">
        <v>181</v>
      </c>
    </row>
    <row r="1328" spans="2:65" s="1" customFormat="1" ht="24.2" customHeight="1">
      <c r="B1328" s="134"/>
      <c r="C1328" s="153" t="s">
        <v>2721</v>
      </c>
      <c r="D1328" s="153" t="s">
        <v>191</v>
      </c>
      <c r="E1328" s="154" t="s">
        <v>2722</v>
      </c>
      <c r="F1328" s="155" t="s">
        <v>2723</v>
      </c>
      <c r="G1328" s="156" t="s">
        <v>734</v>
      </c>
      <c r="H1328" s="157">
        <v>120</v>
      </c>
      <c r="I1328" s="158"/>
      <c r="J1328" s="159">
        <f>ROUND(I1328*H1328,2)</f>
        <v>0</v>
      </c>
      <c r="K1328" s="155" t="s">
        <v>1</v>
      </c>
      <c r="L1328" s="32"/>
      <c r="M1328" s="160" t="s">
        <v>1</v>
      </c>
      <c r="N1328" s="161" t="s">
        <v>41</v>
      </c>
      <c r="P1328" s="145">
        <f>O1328*H1328</f>
        <v>0</v>
      </c>
      <c r="Q1328" s="145">
        <v>3.2000000000000002E-3</v>
      </c>
      <c r="R1328" s="145">
        <f>Q1328*H1328</f>
        <v>0.38400000000000001</v>
      </c>
      <c r="S1328" s="145">
        <v>0</v>
      </c>
      <c r="T1328" s="146">
        <f>S1328*H1328</f>
        <v>0</v>
      </c>
      <c r="AR1328" s="147" t="s">
        <v>188</v>
      </c>
      <c r="AT1328" s="147" t="s">
        <v>191</v>
      </c>
      <c r="AU1328" s="147" t="s">
        <v>85</v>
      </c>
      <c r="AY1328" s="17" t="s">
        <v>181</v>
      </c>
      <c r="BE1328" s="148">
        <f>IF(N1328="základní",J1328,0)</f>
        <v>0</v>
      </c>
      <c r="BF1328" s="148">
        <f>IF(N1328="snížená",J1328,0)</f>
        <v>0</v>
      </c>
      <c r="BG1328" s="148">
        <f>IF(N1328="zákl. přenesená",J1328,0)</f>
        <v>0</v>
      </c>
      <c r="BH1328" s="148">
        <f>IF(N1328="sníž. přenesená",J1328,0)</f>
        <v>0</v>
      </c>
      <c r="BI1328" s="148">
        <f>IF(N1328="nulová",J1328,0)</f>
        <v>0</v>
      </c>
      <c r="BJ1328" s="17" t="s">
        <v>83</v>
      </c>
      <c r="BK1328" s="148">
        <f>ROUND(I1328*H1328,2)</f>
        <v>0</v>
      </c>
      <c r="BL1328" s="17" t="s">
        <v>188</v>
      </c>
      <c r="BM1328" s="147" t="s">
        <v>2724</v>
      </c>
    </row>
    <row r="1329" spans="2:65" s="1" customFormat="1" ht="19.5">
      <c r="B1329" s="32"/>
      <c r="D1329" s="149" t="s">
        <v>190</v>
      </c>
      <c r="F1329" s="150" t="s">
        <v>2723</v>
      </c>
      <c r="I1329" s="151"/>
      <c r="L1329" s="32"/>
      <c r="M1329" s="152"/>
      <c r="T1329" s="56"/>
      <c r="AT1329" s="17" t="s">
        <v>190</v>
      </c>
      <c r="AU1329" s="17" t="s">
        <v>85</v>
      </c>
    </row>
    <row r="1330" spans="2:65" s="12" customFormat="1" ht="11.25">
      <c r="B1330" s="168"/>
      <c r="D1330" s="149" t="s">
        <v>1207</v>
      </c>
      <c r="E1330" s="169" t="s">
        <v>1</v>
      </c>
      <c r="F1330" s="170" t="s">
        <v>2725</v>
      </c>
      <c r="H1330" s="171">
        <v>69.5</v>
      </c>
      <c r="I1330" s="172"/>
      <c r="L1330" s="168"/>
      <c r="M1330" s="173"/>
      <c r="T1330" s="174"/>
      <c r="AT1330" s="169" t="s">
        <v>1207</v>
      </c>
      <c r="AU1330" s="169" t="s">
        <v>85</v>
      </c>
      <c r="AV1330" s="12" t="s">
        <v>85</v>
      </c>
      <c r="AW1330" s="12" t="s">
        <v>33</v>
      </c>
      <c r="AX1330" s="12" t="s">
        <v>76</v>
      </c>
      <c r="AY1330" s="169" t="s">
        <v>181</v>
      </c>
    </row>
    <row r="1331" spans="2:65" s="12" customFormat="1" ht="11.25">
      <c r="B1331" s="168"/>
      <c r="D1331" s="149" t="s">
        <v>1207</v>
      </c>
      <c r="E1331" s="169" t="s">
        <v>1</v>
      </c>
      <c r="F1331" s="170" t="s">
        <v>2726</v>
      </c>
      <c r="H1331" s="171">
        <v>30.2</v>
      </c>
      <c r="I1331" s="172"/>
      <c r="L1331" s="168"/>
      <c r="M1331" s="173"/>
      <c r="T1331" s="174"/>
      <c r="AT1331" s="169" t="s">
        <v>1207</v>
      </c>
      <c r="AU1331" s="169" t="s">
        <v>85</v>
      </c>
      <c r="AV1331" s="12" t="s">
        <v>85</v>
      </c>
      <c r="AW1331" s="12" t="s">
        <v>33</v>
      </c>
      <c r="AX1331" s="12" t="s">
        <v>76</v>
      </c>
      <c r="AY1331" s="169" t="s">
        <v>181</v>
      </c>
    </row>
    <row r="1332" spans="2:65" s="12" customFormat="1" ht="11.25">
      <c r="B1332" s="168"/>
      <c r="D1332" s="149" t="s">
        <v>1207</v>
      </c>
      <c r="E1332" s="169" t="s">
        <v>1</v>
      </c>
      <c r="F1332" s="170" t="s">
        <v>2727</v>
      </c>
      <c r="H1332" s="171">
        <v>20.3</v>
      </c>
      <c r="I1332" s="172"/>
      <c r="L1332" s="168"/>
      <c r="M1332" s="173"/>
      <c r="T1332" s="174"/>
      <c r="AT1332" s="169" t="s">
        <v>1207</v>
      </c>
      <c r="AU1332" s="169" t="s">
        <v>85</v>
      </c>
      <c r="AV1332" s="12" t="s">
        <v>85</v>
      </c>
      <c r="AW1332" s="12" t="s">
        <v>33</v>
      </c>
      <c r="AX1332" s="12" t="s">
        <v>76</v>
      </c>
      <c r="AY1332" s="169" t="s">
        <v>181</v>
      </c>
    </row>
    <row r="1333" spans="2:65" s="14" customFormat="1" ht="11.25">
      <c r="B1333" s="181"/>
      <c r="D1333" s="149" t="s">
        <v>1207</v>
      </c>
      <c r="E1333" s="182" t="s">
        <v>1</v>
      </c>
      <c r="F1333" s="183" t="s">
        <v>1221</v>
      </c>
      <c r="H1333" s="184">
        <v>120</v>
      </c>
      <c r="I1333" s="185"/>
      <c r="L1333" s="181"/>
      <c r="M1333" s="186"/>
      <c r="T1333" s="187"/>
      <c r="AT1333" s="182" t="s">
        <v>1207</v>
      </c>
      <c r="AU1333" s="182" t="s">
        <v>85</v>
      </c>
      <c r="AV1333" s="14" t="s">
        <v>200</v>
      </c>
      <c r="AW1333" s="14" t="s">
        <v>33</v>
      </c>
      <c r="AX1333" s="14" t="s">
        <v>83</v>
      </c>
      <c r="AY1333" s="182" t="s">
        <v>181</v>
      </c>
    </row>
    <row r="1334" spans="2:65" s="1" customFormat="1" ht="24.2" customHeight="1">
      <c r="B1334" s="134"/>
      <c r="C1334" s="153" t="s">
        <v>2728</v>
      </c>
      <c r="D1334" s="153" t="s">
        <v>191</v>
      </c>
      <c r="E1334" s="154" t="s">
        <v>2729</v>
      </c>
      <c r="F1334" s="155" t="s">
        <v>2730</v>
      </c>
      <c r="G1334" s="156" t="s">
        <v>734</v>
      </c>
      <c r="H1334" s="157">
        <v>120</v>
      </c>
      <c r="I1334" s="158"/>
      <c r="J1334" s="159">
        <f>ROUND(I1334*H1334,2)</f>
        <v>0</v>
      </c>
      <c r="K1334" s="155" t="s">
        <v>1</v>
      </c>
      <c r="L1334" s="32"/>
      <c r="M1334" s="160" t="s">
        <v>1</v>
      </c>
      <c r="N1334" s="161" t="s">
        <v>41</v>
      </c>
      <c r="P1334" s="145">
        <f>O1334*H1334</f>
        <v>0</v>
      </c>
      <c r="Q1334" s="145">
        <v>4.0000000000000001E-3</v>
      </c>
      <c r="R1334" s="145">
        <f>Q1334*H1334</f>
        <v>0.48</v>
      </c>
      <c r="S1334" s="145">
        <v>0</v>
      </c>
      <c r="T1334" s="146">
        <f>S1334*H1334</f>
        <v>0</v>
      </c>
      <c r="AR1334" s="147" t="s">
        <v>188</v>
      </c>
      <c r="AT1334" s="147" t="s">
        <v>191</v>
      </c>
      <c r="AU1334" s="147" t="s">
        <v>85</v>
      </c>
      <c r="AY1334" s="17" t="s">
        <v>181</v>
      </c>
      <c r="BE1334" s="148">
        <f>IF(N1334="základní",J1334,0)</f>
        <v>0</v>
      </c>
      <c r="BF1334" s="148">
        <f>IF(N1334="snížená",J1334,0)</f>
        <v>0</v>
      </c>
      <c r="BG1334" s="148">
        <f>IF(N1334="zákl. přenesená",J1334,0)</f>
        <v>0</v>
      </c>
      <c r="BH1334" s="148">
        <f>IF(N1334="sníž. přenesená",J1334,0)</f>
        <v>0</v>
      </c>
      <c r="BI1334" s="148">
        <f>IF(N1334="nulová",J1334,0)</f>
        <v>0</v>
      </c>
      <c r="BJ1334" s="17" t="s">
        <v>83</v>
      </c>
      <c r="BK1334" s="148">
        <f>ROUND(I1334*H1334,2)</f>
        <v>0</v>
      </c>
      <c r="BL1334" s="17" t="s">
        <v>188</v>
      </c>
      <c r="BM1334" s="147" t="s">
        <v>2731</v>
      </c>
    </row>
    <row r="1335" spans="2:65" s="1" customFormat="1" ht="11.25">
      <c r="B1335" s="32"/>
      <c r="D1335" s="149" t="s">
        <v>190</v>
      </c>
      <c r="F1335" s="150" t="s">
        <v>2730</v>
      </c>
      <c r="I1335" s="151"/>
      <c r="L1335" s="32"/>
      <c r="M1335" s="152"/>
      <c r="T1335" s="56"/>
      <c r="AT1335" s="17" t="s">
        <v>190</v>
      </c>
      <c r="AU1335" s="17" t="s">
        <v>85</v>
      </c>
    </row>
    <row r="1336" spans="2:65" s="1" customFormat="1" ht="16.5" customHeight="1">
      <c r="B1336" s="134"/>
      <c r="C1336" s="153" t="s">
        <v>2732</v>
      </c>
      <c r="D1336" s="153" t="s">
        <v>191</v>
      </c>
      <c r="E1336" s="154" t="s">
        <v>2733</v>
      </c>
      <c r="F1336" s="155" t="s">
        <v>2734</v>
      </c>
      <c r="G1336" s="156" t="s">
        <v>734</v>
      </c>
      <c r="H1336" s="157">
        <v>120</v>
      </c>
      <c r="I1336" s="158"/>
      <c r="J1336" s="159">
        <f>ROUND(I1336*H1336,2)</f>
        <v>0</v>
      </c>
      <c r="K1336" s="155" t="s">
        <v>1</v>
      </c>
      <c r="L1336" s="32"/>
      <c r="M1336" s="160" t="s">
        <v>1</v>
      </c>
      <c r="N1336" s="161" t="s">
        <v>41</v>
      </c>
      <c r="P1336" s="145">
        <f>O1336*H1336</f>
        <v>0</v>
      </c>
      <c r="Q1336" s="145">
        <v>2.4000000000000001E-4</v>
      </c>
      <c r="R1336" s="145">
        <f>Q1336*H1336</f>
        <v>2.8799999999999999E-2</v>
      </c>
      <c r="S1336" s="145">
        <v>0</v>
      </c>
      <c r="T1336" s="146">
        <f>S1336*H1336</f>
        <v>0</v>
      </c>
      <c r="AR1336" s="147" t="s">
        <v>188</v>
      </c>
      <c r="AT1336" s="147" t="s">
        <v>191</v>
      </c>
      <c r="AU1336" s="147" t="s">
        <v>85</v>
      </c>
      <c r="AY1336" s="17" t="s">
        <v>181</v>
      </c>
      <c r="BE1336" s="148">
        <f>IF(N1336="základní",J1336,0)</f>
        <v>0</v>
      </c>
      <c r="BF1336" s="148">
        <f>IF(N1336="snížená",J1336,0)</f>
        <v>0</v>
      </c>
      <c r="BG1336" s="148">
        <f>IF(N1336="zákl. přenesená",J1336,0)</f>
        <v>0</v>
      </c>
      <c r="BH1336" s="148">
        <f>IF(N1336="sníž. přenesená",J1336,0)</f>
        <v>0</v>
      </c>
      <c r="BI1336" s="148">
        <f>IF(N1336="nulová",J1336,0)</f>
        <v>0</v>
      </c>
      <c r="BJ1336" s="17" t="s">
        <v>83</v>
      </c>
      <c r="BK1336" s="148">
        <f>ROUND(I1336*H1336,2)</f>
        <v>0</v>
      </c>
      <c r="BL1336" s="17" t="s">
        <v>188</v>
      </c>
      <c r="BM1336" s="147" t="s">
        <v>2735</v>
      </c>
    </row>
    <row r="1337" spans="2:65" s="1" customFormat="1" ht="11.25">
      <c r="B1337" s="32"/>
      <c r="D1337" s="149" t="s">
        <v>190</v>
      </c>
      <c r="F1337" s="150" t="s">
        <v>2734</v>
      </c>
      <c r="I1337" s="151"/>
      <c r="L1337" s="32"/>
      <c r="M1337" s="152"/>
      <c r="T1337" s="56"/>
      <c r="AT1337" s="17" t="s">
        <v>190</v>
      </c>
      <c r="AU1337" s="17" t="s">
        <v>85</v>
      </c>
    </row>
    <row r="1338" spans="2:65" s="1" customFormat="1" ht="16.5" customHeight="1">
      <c r="B1338" s="134"/>
      <c r="C1338" s="153" t="s">
        <v>2736</v>
      </c>
      <c r="D1338" s="153" t="s">
        <v>191</v>
      </c>
      <c r="E1338" s="154" t="s">
        <v>2737</v>
      </c>
      <c r="F1338" s="155" t="s">
        <v>2738</v>
      </c>
      <c r="G1338" s="156" t="s">
        <v>217</v>
      </c>
      <c r="H1338" s="157">
        <v>85.78</v>
      </c>
      <c r="I1338" s="158"/>
      <c r="J1338" s="159">
        <f>ROUND(I1338*H1338,2)</f>
        <v>0</v>
      </c>
      <c r="K1338" s="155" t="s">
        <v>1</v>
      </c>
      <c r="L1338" s="32"/>
      <c r="M1338" s="160" t="s">
        <v>1</v>
      </c>
      <c r="N1338" s="161" t="s">
        <v>41</v>
      </c>
      <c r="P1338" s="145">
        <f>O1338*H1338</f>
        <v>0</v>
      </c>
      <c r="Q1338" s="145">
        <v>3.1199999999999999E-3</v>
      </c>
      <c r="R1338" s="145">
        <f>Q1338*H1338</f>
        <v>0.26763359999999997</v>
      </c>
      <c r="S1338" s="145">
        <v>0</v>
      </c>
      <c r="T1338" s="146">
        <f>S1338*H1338</f>
        <v>0</v>
      </c>
      <c r="AR1338" s="147" t="s">
        <v>188</v>
      </c>
      <c r="AT1338" s="147" t="s">
        <v>191</v>
      </c>
      <c r="AU1338" s="147" t="s">
        <v>85</v>
      </c>
      <c r="AY1338" s="17" t="s">
        <v>181</v>
      </c>
      <c r="BE1338" s="148">
        <f>IF(N1338="základní",J1338,0)</f>
        <v>0</v>
      </c>
      <c r="BF1338" s="148">
        <f>IF(N1338="snížená",J1338,0)</f>
        <v>0</v>
      </c>
      <c r="BG1338" s="148">
        <f>IF(N1338="zákl. přenesená",J1338,0)</f>
        <v>0</v>
      </c>
      <c r="BH1338" s="148">
        <f>IF(N1338="sníž. přenesená",J1338,0)</f>
        <v>0</v>
      </c>
      <c r="BI1338" s="148">
        <f>IF(N1338="nulová",J1338,0)</f>
        <v>0</v>
      </c>
      <c r="BJ1338" s="17" t="s">
        <v>83</v>
      </c>
      <c r="BK1338" s="148">
        <f>ROUND(I1338*H1338,2)</f>
        <v>0</v>
      </c>
      <c r="BL1338" s="17" t="s">
        <v>188</v>
      </c>
      <c r="BM1338" s="147" t="s">
        <v>2739</v>
      </c>
    </row>
    <row r="1339" spans="2:65" s="1" customFormat="1" ht="11.25">
      <c r="B1339" s="32"/>
      <c r="D1339" s="149" t="s">
        <v>190</v>
      </c>
      <c r="F1339" s="150" t="s">
        <v>2738</v>
      </c>
      <c r="I1339" s="151"/>
      <c r="L1339" s="32"/>
      <c r="M1339" s="152"/>
      <c r="T1339" s="56"/>
      <c r="AT1339" s="17" t="s">
        <v>190</v>
      </c>
      <c r="AU1339" s="17" t="s">
        <v>85</v>
      </c>
    </row>
    <row r="1340" spans="2:65" s="12" customFormat="1" ht="11.25">
      <c r="B1340" s="168"/>
      <c r="D1340" s="149" t="s">
        <v>1207</v>
      </c>
      <c r="E1340" s="169" t="s">
        <v>1</v>
      </c>
      <c r="F1340" s="170" t="s">
        <v>2709</v>
      </c>
      <c r="H1340" s="171">
        <v>35</v>
      </c>
      <c r="I1340" s="172"/>
      <c r="L1340" s="168"/>
      <c r="M1340" s="173"/>
      <c r="T1340" s="174"/>
      <c r="AT1340" s="169" t="s">
        <v>1207</v>
      </c>
      <c r="AU1340" s="169" t="s">
        <v>85</v>
      </c>
      <c r="AV1340" s="12" t="s">
        <v>85</v>
      </c>
      <c r="AW1340" s="12" t="s">
        <v>33</v>
      </c>
      <c r="AX1340" s="12" t="s">
        <v>76</v>
      </c>
      <c r="AY1340" s="169" t="s">
        <v>181</v>
      </c>
    </row>
    <row r="1341" spans="2:65" s="12" customFormat="1" ht="11.25">
      <c r="B1341" s="168"/>
      <c r="D1341" s="149" t="s">
        <v>1207</v>
      </c>
      <c r="E1341" s="169" t="s">
        <v>1</v>
      </c>
      <c r="F1341" s="170" t="s">
        <v>2710</v>
      </c>
      <c r="H1341" s="171">
        <v>35</v>
      </c>
      <c r="I1341" s="172"/>
      <c r="L1341" s="168"/>
      <c r="M1341" s="173"/>
      <c r="T1341" s="174"/>
      <c r="AT1341" s="169" t="s">
        <v>1207</v>
      </c>
      <c r="AU1341" s="169" t="s">
        <v>85</v>
      </c>
      <c r="AV1341" s="12" t="s">
        <v>85</v>
      </c>
      <c r="AW1341" s="12" t="s">
        <v>33</v>
      </c>
      <c r="AX1341" s="12" t="s">
        <v>76</v>
      </c>
      <c r="AY1341" s="169" t="s">
        <v>181</v>
      </c>
    </row>
    <row r="1342" spans="2:65" s="12" customFormat="1" ht="11.25">
      <c r="B1342" s="168"/>
      <c r="D1342" s="149" t="s">
        <v>1207</v>
      </c>
      <c r="E1342" s="169" t="s">
        <v>1</v>
      </c>
      <c r="F1342" s="170" t="s">
        <v>2740</v>
      </c>
      <c r="H1342" s="171">
        <v>15.78</v>
      </c>
      <c r="I1342" s="172"/>
      <c r="L1342" s="168"/>
      <c r="M1342" s="173"/>
      <c r="T1342" s="174"/>
      <c r="AT1342" s="169" t="s">
        <v>1207</v>
      </c>
      <c r="AU1342" s="169" t="s">
        <v>85</v>
      </c>
      <c r="AV1342" s="12" t="s">
        <v>85</v>
      </c>
      <c r="AW1342" s="12" t="s">
        <v>33</v>
      </c>
      <c r="AX1342" s="12" t="s">
        <v>76</v>
      </c>
      <c r="AY1342" s="169" t="s">
        <v>181</v>
      </c>
    </row>
    <row r="1343" spans="2:65" s="14" customFormat="1" ht="11.25">
      <c r="B1343" s="181"/>
      <c r="D1343" s="149" t="s">
        <v>1207</v>
      </c>
      <c r="E1343" s="182" t="s">
        <v>1</v>
      </c>
      <c r="F1343" s="183" t="s">
        <v>1221</v>
      </c>
      <c r="H1343" s="184">
        <v>85.78</v>
      </c>
      <c r="I1343" s="185"/>
      <c r="L1343" s="181"/>
      <c r="M1343" s="186"/>
      <c r="T1343" s="187"/>
      <c r="AT1343" s="182" t="s">
        <v>1207</v>
      </c>
      <c r="AU1343" s="182" t="s">
        <v>85</v>
      </c>
      <c r="AV1343" s="14" t="s">
        <v>200</v>
      </c>
      <c r="AW1343" s="14" t="s">
        <v>33</v>
      </c>
      <c r="AX1343" s="14" t="s">
        <v>83</v>
      </c>
      <c r="AY1343" s="182" t="s">
        <v>181</v>
      </c>
    </row>
    <row r="1344" spans="2:65" s="1" customFormat="1" ht="33" customHeight="1">
      <c r="B1344" s="134"/>
      <c r="C1344" s="153" t="s">
        <v>2741</v>
      </c>
      <c r="D1344" s="153" t="s">
        <v>191</v>
      </c>
      <c r="E1344" s="154" t="s">
        <v>2742</v>
      </c>
      <c r="F1344" s="155" t="s">
        <v>2743</v>
      </c>
      <c r="G1344" s="156" t="s">
        <v>868</v>
      </c>
      <c r="H1344" s="157">
        <v>1.8819999999999999</v>
      </c>
      <c r="I1344" s="158"/>
      <c r="J1344" s="159">
        <f>ROUND(I1344*H1344,2)</f>
        <v>0</v>
      </c>
      <c r="K1344" s="155" t="s">
        <v>1</v>
      </c>
      <c r="L1344" s="32"/>
      <c r="M1344" s="160" t="s">
        <v>1</v>
      </c>
      <c r="N1344" s="161" t="s">
        <v>41</v>
      </c>
      <c r="P1344" s="145">
        <f>O1344*H1344</f>
        <v>0</v>
      </c>
      <c r="Q1344" s="145">
        <v>0</v>
      </c>
      <c r="R1344" s="145">
        <f>Q1344*H1344</f>
        <v>0</v>
      </c>
      <c r="S1344" s="145">
        <v>0</v>
      </c>
      <c r="T1344" s="146">
        <f>S1344*H1344</f>
        <v>0</v>
      </c>
      <c r="AR1344" s="147" t="s">
        <v>188</v>
      </c>
      <c r="AT1344" s="147" t="s">
        <v>191</v>
      </c>
      <c r="AU1344" s="147" t="s">
        <v>85</v>
      </c>
      <c r="AY1344" s="17" t="s">
        <v>181</v>
      </c>
      <c r="BE1344" s="148">
        <f>IF(N1344="základní",J1344,0)</f>
        <v>0</v>
      </c>
      <c r="BF1344" s="148">
        <f>IF(N1344="snížená",J1344,0)</f>
        <v>0</v>
      </c>
      <c r="BG1344" s="148">
        <f>IF(N1344="zákl. přenesená",J1344,0)</f>
        <v>0</v>
      </c>
      <c r="BH1344" s="148">
        <f>IF(N1344="sníž. přenesená",J1344,0)</f>
        <v>0</v>
      </c>
      <c r="BI1344" s="148">
        <f>IF(N1344="nulová",J1344,0)</f>
        <v>0</v>
      </c>
      <c r="BJ1344" s="17" t="s">
        <v>83</v>
      </c>
      <c r="BK1344" s="148">
        <f>ROUND(I1344*H1344,2)</f>
        <v>0</v>
      </c>
      <c r="BL1344" s="17" t="s">
        <v>188</v>
      </c>
      <c r="BM1344" s="147" t="s">
        <v>2744</v>
      </c>
    </row>
    <row r="1345" spans="2:65" s="1" customFormat="1" ht="19.5">
      <c r="B1345" s="32"/>
      <c r="D1345" s="149" t="s">
        <v>190</v>
      </c>
      <c r="F1345" s="150" t="s">
        <v>2743</v>
      </c>
      <c r="I1345" s="151"/>
      <c r="L1345" s="32"/>
      <c r="M1345" s="152"/>
      <c r="T1345" s="56"/>
      <c r="AT1345" s="17" t="s">
        <v>190</v>
      </c>
      <c r="AU1345" s="17" t="s">
        <v>85</v>
      </c>
    </row>
    <row r="1346" spans="2:65" s="11" customFormat="1" ht="22.9" customHeight="1">
      <c r="B1346" s="124"/>
      <c r="D1346" s="125" t="s">
        <v>75</v>
      </c>
      <c r="E1346" s="162" t="s">
        <v>2745</v>
      </c>
      <c r="F1346" s="162" t="s">
        <v>2746</v>
      </c>
      <c r="I1346" s="127"/>
      <c r="J1346" s="163">
        <f>BK1346</f>
        <v>0</v>
      </c>
      <c r="L1346" s="124"/>
      <c r="M1346" s="129"/>
      <c r="P1346" s="130">
        <f>SUM(P1347:P1379)</f>
        <v>0</v>
      </c>
      <c r="R1346" s="130">
        <f>SUM(R1347:R1379)</f>
        <v>5.2804271999999992</v>
      </c>
      <c r="T1346" s="131">
        <f>SUM(T1347:T1379)</f>
        <v>8.15</v>
      </c>
      <c r="AR1346" s="125" t="s">
        <v>85</v>
      </c>
      <c r="AT1346" s="132" t="s">
        <v>75</v>
      </c>
      <c r="AU1346" s="132" t="s">
        <v>83</v>
      </c>
      <c r="AY1346" s="125" t="s">
        <v>181</v>
      </c>
      <c r="BK1346" s="133">
        <f>SUM(BK1347:BK1379)</f>
        <v>0</v>
      </c>
    </row>
    <row r="1347" spans="2:65" s="1" customFormat="1" ht="24.2" customHeight="1">
      <c r="B1347" s="134"/>
      <c r="C1347" s="153" t="s">
        <v>2747</v>
      </c>
      <c r="D1347" s="153" t="s">
        <v>191</v>
      </c>
      <c r="E1347" s="154" t="s">
        <v>2748</v>
      </c>
      <c r="F1347" s="155" t="s">
        <v>2749</v>
      </c>
      <c r="G1347" s="156" t="s">
        <v>734</v>
      </c>
      <c r="H1347" s="157">
        <v>7.6</v>
      </c>
      <c r="I1347" s="158"/>
      <c r="J1347" s="159">
        <f>ROUND(I1347*H1347,2)</f>
        <v>0</v>
      </c>
      <c r="K1347" s="155" t="s">
        <v>1</v>
      </c>
      <c r="L1347" s="32"/>
      <c r="M1347" s="160" t="s">
        <v>1</v>
      </c>
      <c r="N1347" s="161" t="s">
        <v>41</v>
      </c>
      <c r="P1347" s="145">
        <f>O1347*H1347</f>
        <v>0</v>
      </c>
      <c r="Q1347" s="145">
        <v>1.5E-3</v>
      </c>
      <c r="R1347" s="145">
        <f>Q1347*H1347</f>
        <v>1.14E-2</v>
      </c>
      <c r="S1347" s="145">
        <v>0</v>
      </c>
      <c r="T1347" s="146">
        <f>S1347*H1347</f>
        <v>0</v>
      </c>
      <c r="AR1347" s="147" t="s">
        <v>188</v>
      </c>
      <c r="AT1347" s="147" t="s">
        <v>191</v>
      </c>
      <c r="AU1347" s="147" t="s">
        <v>85</v>
      </c>
      <c r="AY1347" s="17" t="s">
        <v>181</v>
      </c>
      <c r="BE1347" s="148">
        <f>IF(N1347="základní",J1347,0)</f>
        <v>0</v>
      </c>
      <c r="BF1347" s="148">
        <f>IF(N1347="snížená",J1347,0)</f>
        <v>0</v>
      </c>
      <c r="BG1347" s="148">
        <f>IF(N1347="zákl. přenesená",J1347,0)</f>
        <v>0</v>
      </c>
      <c r="BH1347" s="148">
        <f>IF(N1347="sníž. přenesená",J1347,0)</f>
        <v>0</v>
      </c>
      <c r="BI1347" s="148">
        <f>IF(N1347="nulová",J1347,0)</f>
        <v>0</v>
      </c>
      <c r="BJ1347" s="17" t="s">
        <v>83</v>
      </c>
      <c r="BK1347" s="148">
        <f>ROUND(I1347*H1347,2)</f>
        <v>0</v>
      </c>
      <c r="BL1347" s="17" t="s">
        <v>188</v>
      </c>
      <c r="BM1347" s="147" t="s">
        <v>2750</v>
      </c>
    </row>
    <row r="1348" spans="2:65" s="1" customFormat="1" ht="11.25">
      <c r="B1348" s="32"/>
      <c r="D1348" s="149" t="s">
        <v>190</v>
      </c>
      <c r="F1348" s="150" t="s">
        <v>2749</v>
      </c>
      <c r="I1348" s="151"/>
      <c r="L1348" s="32"/>
      <c r="M1348" s="152"/>
      <c r="T1348" s="56"/>
      <c r="AT1348" s="17" t="s">
        <v>190</v>
      </c>
      <c r="AU1348" s="17" t="s">
        <v>85</v>
      </c>
    </row>
    <row r="1349" spans="2:65" s="12" customFormat="1" ht="11.25">
      <c r="B1349" s="168"/>
      <c r="D1349" s="149" t="s">
        <v>1207</v>
      </c>
      <c r="E1349" s="169" t="s">
        <v>1</v>
      </c>
      <c r="F1349" s="170" t="s">
        <v>2751</v>
      </c>
      <c r="H1349" s="171">
        <v>7.6</v>
      </c>
      <c r="I1349" s="172"/>
      <c r="L1349" s="168"/>
      <c r="M1349" s="173"/>
      <c r="T1349" s="174"/>
      <c r="AT1349" s="169" t="s">
        <v>1207</v>
      </c>
      <c r="AU1349" s="169" t="s">
        <v>85</v>
      </c>
      <c r="AV1349" s="12" t="s">
        <v>85</v>
      </c>
      <c r="AW1349" s="12" t="s">
        <v>33</v>
      </c>
      <c r="AX1349" s="12" t="s">
        <v>83</v>
      </c>
      <c r="AY1349" s="169" t="s">
        <v>181</v>
      </c>
    </row>
    <row r="1350" spans="2:65" s="1" customFormat="1" ht="16.5" customHeight="1">
      <c r="B1350" s="134"/>
      <c r="C1350" s="153" t="s">
        <v>2752</v>
      </c>
      <c r="D1350" s="153" t="s">
        <v>191</v>
      </c>
      <c r="E1350" s="154" t="s">
        <v>2753</v>
      </c>
      <c r="F1350" s="155" t="s">
        <v>2754</v>
      </c>
      <c r="G1350" s="156" t="s">
        <v>734</v>
      </c>
      <c r="H1350" s="157">
        <v>46.4</v>
      </c>
      <c r="I1350" s="158"/>
      <c r="J1350" s="159">
        <f>ROUND(I1350*H1350,2)</f>
        <v>0</v>
      </c>
      <c r="K1350" s="155" t="s">
        <v>1</v>
      </c>
      <c r="L1350" s="32"/>
      <c r="M1350" s="160" t="s">
        <v>1</v>
      </c>
      <c r="N1350" s="161" t="s">
        <v>41</v>
      </c>
      <c r="P1350" s="145">
        <f>O1350*H1350</f>
        <v>0</v>
      </c>
      <c r="Q1350" s="145">
        <v>4.4999999999999997E-3</v>
      </c>
      <c r="R1350" s="145">
        <f>Q1350*H1350</f>
        <v>0.20879999999999999</v>
      </c>
      <c r="S1350" s="145">
        <v>0</v>
      </c>
      <c r="T1350" s="146">
        <f>S1350*H1350</f>
        <v>0</v>
      </c>
      <c r="AR1350" s="147" t="s">
        <v>188</v>
      </c>
      <c r="AT1350" s="147" t="s">
        <v>191</v>
      </c>
      <c r="AU1350" s="147" t="s">
        <v>85</v>
      </c>
      <c r="AY1350" s="17" t="s">
        <v>181</v>
      </c>
      <c r="BE1350" s="148">
        <f>IF(N1350="základní",J1350,0)</f>
        <v>0</v>
      </c>
      <c r="BF1350" s="148">
        <f>IF(N1350="snížená",J1350,0)</f>
        <v>0</v>
      </c>
      <c r="BG1350" s="148">
        <f>IF(N1350="zákl. přenesená",J1350,0)</f>
        <v>0</v>
      </c>
      <c r="BH1350" s="148">
        <f>IF(N1350="sníž. přenesená",J1350,0)</f>
        <v>0</v>
      </c>
      <c r="BI1350" s="148">
        <f>IF(N1350="nulová",J1350,0)</f>
        <v>0</v>
      </c>
      <c r="BJ1350" s="17" t="s">
        <v>83</v>
      </c>
      <c r="BK1350" s="148">
        <f>ROUND(I1350*H1350,2)</f>
        <v>0</v>
      </c>
      <c r="BL1350" s="17" t="s">
        <v>188</v>
      </c>
      <c r="BM1350" s="147" t="s">
        <v>2755</v>
      </c>
    </row>
    <row r="1351" spans="2:65" s="1" customFormat="1" ht="11.25">
      <c r="B1351" s="32"/>
      <c r="D1351" s="149" t="s">
        <v>190</v>
      </c>
      <c r="F1351" s="150" t="s">
        <v>2754</v>
      </c>
      <c r="I1351" s="151"/>
      <c r="L1351" s="32"/>
      <c r="M1351" s="152"/>
      <c r="T1351" s="56"/>
      <c r="AT1351" s="17" t="s">
        <v>190</v>
      </c>
      <c r="AU1351" s="17" t="s">
        <v>85</v>
      </c>
    </row>
    <row r="1352" spans="2:65" s="12" customFormat="1" ht="11.25">
      <c r="B1352" s="168"/>
      <c r="D1352" s="149" t="s">
        <v>1207</v>
      </c>
      <c r="E1352" s="169" t="s">
        <v>1</v>
      </c>
      <c r="F1352" s="170" t="s">
        <v>2756</v>
      </c>
      <c r="H1352" s="171">
        <v>21.7</v>
      </c>
      <c r="I1352" s="172"/>
      <c r="L1352" s="168"/>
      <c r="M1352" s="173"/>
      <c r="T1352" s="174"/>
      <c r="AT1352" s="169" t="s">
        <v>1207</v>
      </c>
      <c r="AU1352" s="169" t="s">
        <v>85</v>
      </c>
      <c r="AV1352" s="12" t="s">
        <v>85</v>
      </c>
      <c r="AW1352" s="12" t="s">
        <v>33</v>
      </c>
      <c r="AX1352" s="12" t="s">
        <v>76</v>
      </c>
      <c r="AY1352" s="169" t="s">
        <v>181</v>
      </c>
    </row>
    <row r="1353" spans="2:65" s="12" customFormat="1" ht="11.25">
      <c r="B1353" s="168"/>
      <c r="D1353" s="149" t="s">
        <v>1207</v>
      </c>
      <c r="E1353" s="169" t="s">
        <v>1</v>
      </c>
      <c r="F1353" s="170" t="s">
        <v>2757</v>
      </c>
      <c r="H1353" s="171">
        <v>24.7</v>
      </c>
      <c r="I1353" s="172"/>
      <c r="L1353" s="168"/>
      <c r="M1353" s="173"/>
      <c r="T1353" s="174"/>
      <c r="AT1353" s="169" t="s">
        <v>1207</v>
      </c>
      <c r="AU1353" s="169" t="s">
        <v>85</v>
      </c>
      <c r="AV1353" s="12" t="s">
        <v>85</v>
      </c>
      <c r="AW1353" s="12" t="s">
        <v>33</v>
      </c>
      <c r="AX1353" s="12" t="s">
        <v>76</v>
      </c>
      <c r="AY1353" s="169" t="s">
        <v>181</v>
      </c>
    </row>
    <row r="1354" spans="2:65" s="14" customFormat="1" ht="11.25">
      <c r="B1354" s="181"/>
      <c r="D1354" s="149" t="s">
        <v>1207</v>
      </c>
      <c r="E1354" s="182" t="s">
        <v>1</v>
      </c>
      <c r="F1354" s="183" t="s">
        <v>1221</v>
      </c>
      <c r="H1354" s="184">
        <v>46.4</v>
      </c>
      <c r="I1354" s="185"/>
      <c r="L1354" s="181"/>
      <c r="M1354" s="186"/>
      <c r="T1354" s="187"/>
      <c r="AT1354" s="182" t="s">
        <v>1207</v>
      </c>
      <c r="AU1354" s="182" t="s">
        <v>85</v>
      </c>
      <c r="AV1354" s="14" t="s">
        <v>200</v>
      </c>
      <c r="AW1354" s="14" t="s">
        <v>33</v>
      </c>
      <c r="AX1354" s="14" t="s">
        <v>83</v>
      </c>
      <c r="AY1354" s="182" t="s">
        <v>181</v>
      </c>
    </row>
    <row r="1355" spans="2:65" s="1" customFormat="1" ht="21.75" customHeight="1">
      <c r="B1355" s="134"/>
      <c r="C1355" s="153" t="s">
        <v>2758</v>
      </c>
      <c r="D1355" s="153" t="s">
        <v>191</v>
      </c>
      <c r="E1355" s="154" t="s">
        <v>2759</v>
      </c>
      <c r="F1355" s="155" t="s">
        <v>2760</v>
      </c>
      <c r="G1355" s="156" t="s">
        <v>217</v>
      </c>
      <c r="H1355" s="157">
        <v>52</v>
      </c>
      <c r="I1355" s="158"/>
      <c r="J1355" s="159">
        <f>ROUND(I1355*H1355,2)</f>
        <v>0</v>
      </c>
      <c r="K1355" s="155" t="s">
        <v>1</v>
      </c>
      <c r="L1355" s="32"/>
      <c r="M1355" s="160" t="s">
        <v>1</v>
      </c>
      <c r="N1355" s="161" t="s">
        <v>41</v>
      </c>
      <c r="P1355" s="145">
        <f>O1355*H1355</f>
        <v>0</v>
      </c>
      <c r="Q1355" s="145">
        <v>2.0000000000000001E-4</v>
      </c>
      <c r="R1355" s="145">
        <f>Q1355*H1355</f>
        <v>1.0400000000000001E-2</v>
      </c>
      <c r="S1355" s="145">
        <v>0</v>
      </c>
      <c r="T1355" s="146">
        <f>S1355*H1355</f>
        <v>0</v>
      </c>
      <c r="AR1355" s="147" t="s">
        <v>188</v>
      </c>
      <c r="AT1355" s="147" t="s">
        <v>191</v>
      </c>
      <c r="AU1355" s="147" t="s">
        <v>85</v>
      </c>
      <c r="AY1355" s="17" t="s">
        <v>181</v>
      </c>
      <c r="BE1355" s="148">
        <f>IF(N1355="základní",J1355,0)</f>
        <v>0</v>
      </c>
      <c r="BF1355" s="148">
        <f>IF(N1355="snížená",J1355,0)</f>
        <v>0</v>
      </c>
      <c r="BG1355" s="148">
        <f>IF(N1355="zákl. přenesená",J1355,0)</f>
        <v>0</v>
      </c>
      <c r="BH1355" s="148">
        <f>IF(N1355="sníž. přenesená",J1355,0)</f>
        <v>0</v>
      </c>
      <c r="BI1355" s="148">
        <f>IF(N1355="nulová",J1355,0)</f>
        <v>0</v>
      </c>
      <c r="BJ1355" s="17" t="s">
        <v>83</v>
      </c>
      <c r="BK1355" s="148">
        <f>ROUND(I1355*H1355,2)</f>
        <v>0</v>
      </c>
      <c r="BL1355" s="17" t="s">
        <v>188</v>
      </c>
      <c r="BM1355" s="147" t="s">
        <v>2761</v>
      </c>
    </row>
    <row r="1356" spans="2:65" s="1" customFormat="1" ht="11.25">
      <c r="B1356" s="32"/>
      <c r="D1356" s="149" t="s">
        <v>190</v>
      </c>
      <c r="F1356" s="150" t="s">
        <v>2760</v>
      </c>
      <c r="I1356" s="151"/>
      <c r="L1356" s="32"/>
      <c r="M1356" s="152"/>
      <c r="T1356" s="56"/>
      <c r="AT1356" s="17" t="s">
        <v>190</v>
      </c>
      <c r="AU1356" s="17" t="s">
        <v>85</v>
      </c>
    </row>
    <row r="1357" spans="2:65" s="12" customFormat="1" ht="11.25">
      <c r="B1357" s="168"/>
      <c r="D1357" s="149" t="s">
        <v>1207</v>
      </c>
      <c r="E1357" s="169" t="s">
        <v>1</v>
      </c>
      <c r="F1357" s="170" t="s">
        <v>2762</v>
      </c>
      <c r="H1357" s="171">
        <v>52</v>
      </c>
      <c r="I1357" s="172"/>
      <c r="L1357" s="168"/>
      <c r="M1357" s="173"/>
      <c r="T1357" s="174"/>
      <c r="AT1357" s="169" t="s">
        <v>1207</v>
      </c>
      <c r="AU1357" s="169" t="s">
        <v>85</v>
      </c>
      <c r="AV1357" s="12" t="s">
        <v>85</v>
      </c>
      <c r="AW1357" s="12" t="s">
        <v>33</v>
      </c>
      <c r="AX1357" s="12" t="s">
        <v>83</v>
      </c>
      <c r="AY1357" s="169" t="s">
        <v>181</v>
      </c>
    </row>
    <row r="1358" spans="2:65" s="1" customFormat="1" ht="24.2" customHeight="1">
      <c r="B1358" s="134"/>
      <c r="C1358" s="135" t="s">
        <v>2763</v>
      </c>
      <c r="D1358" s="135" t="s">
        <v>182</v>
      </c>
      <c r="E1358" s="136" t="s">
        <v>2764</v>
      </c>
      <c r="F1358" s="137" t="s">
        <v>2765</v>
      </c>
      <c r="G1358" s="138" t="s">
        <v>217</v>
      </c>
      <c r="H1358" s="139">
        <v>57.2</v>
      </c>
      <c r="I1358" s="140"/>
      <c r="J1358" s="141">
        <f>ROUND(I1358*H1358,2)</f>
        <v>0</v>
      </c>
      <c r="K1358" s="137" t="s">
        <v>1</v>
      </c>
      <c r="L1358" s="142"/>
      <c r="M1358" s="143" t="s">
        <v>1</v>
      </c>
      <c r="N1358" s="144" t="s">
        <v>41</v>
      </c>
      <c r="P1358" s="145">
        <f>O1358*H1358</f>
        <v>0</v>
      </c>
      <c r="Q1358" s="145">
        <v>8.0000000000000007E-5</v>
      </c>
      <c r="R1358" s="145">
        <f>Q1358*H1358</f>
        <v>4.5760000000000002E-3</v>
      </c>
      <c r="S1358" s="145">
        <v>0</v>
      </c>
      <c r="T1358" s="146">
        <f>S1358*H1358</f>
        <v>0</v>
      </c>
      <c r="AR1358" s="147" t="s">
        <v>187</v>
      </c>
      <c r="AT1358" s="147" t="s">
        <v>182</v>
      </c>
      <c r="AU1358" s="147" t="s">
        <v>85</v>
      </c>
      <c r="AY1358" s="17" t="s">
        <v>181</v>
      </c>
      <c r="BE1358" s="148">
        <f>IF(N1358="základní",J1358,0)</f>
        <v>0</v>
      </c>
      <c r="BF1358" s="148">
        <f>IF(N1358="snížená",J1358,0)</f>
        <v>0</v>
      </c>
      <c r="BG1358" s="148">
        <f>IF(N1358="zákl. přenesená",J1358,0)</f>
        <v>0</v>
      </c>
      <c r="BH1358" s="148">
        <f>IF(N1358="sníž. přenesená",J1358,0)</f>
        <v>0</v>
      </c>
      <c r="BI1358" s="148">
        <f>IF(N1358="nulová",J1358,0)</f>
        <v>0</v>
      </c>
      <c r="BJ1358" s="17" t="s">
        <v>83</v>
      </c>
      <c r="BK1358" s="148">
        <f>ROUND(I1358*H1358,2)</f>
        <v>0</v>
      </c>
      <c r="BL1358" s="17" t="s">
        <v>188</v>
      </c>
      <c r="BM1358" s="147" t="s">
        <v>2766</v>
      </c>
    </row>
    <row r="1359" spans="2:65" s="1" customFormat="1" ht="19.5">
      <c r="B1359" s="32"/>
      <c r="D1359" s="149" t="s">
        <v>190</v>
      </c>
      <c r="F1359" s="150" t="s">
        <v>2765</v>
      </c>
      <c r="I1359" s="151"/>
      <c r="L1359" s="32"/>
      <c r="M1359" s="152"/>
      <c r="T1359" s="56"/>
      <c r="AT1359" s="17" t="s">
        <v>190</v>
      </c>
      <c r="AU1359" s="17" t="s">
        <v>85</v>
      </c>
    </row>
    <row r="1360" spans="2:65" s="12" customFormat="1" ht="11.25">
      <c r="B1360" s="168"/>
      <c r="D1360" s="149" t="s">
        <v>1207</v>
      </c>
      <c r="E1360" s="169" t="s">
        <v>1</v>
      </c>
      <c r="F1360" s="170" t="s">
        <v>2767</v>
      </c>
      <c r="H1360" s="171">
        <v>57.2</v>
      </c>
      <c r="I1360" s="172"/>
      <c r="L1360" s="168"/>
      <c r="M1360" s="173"/>
      <c r="T1360" s="174"/>
      <c r="AT1360" s="169" t="s">
        <v>1207</v>
      </c>
      <c r="AU1360" s="169" t="s">
        <v>85</v>
      </c>
      <c r="AV1360" s="12" t="s">
        <v>85</v>
      </c>
      <c r="AW1360" s="12" t="s">
        <v>33</v>
      </c>
      <c r="AX1360" s="12" t="s">
        <v>83</v>
      </c>
      <c r="AY1360" s="169" t="s">
        <v>181</v>
      </c>
    </row>
    <row r="1361" spans="2:65" s="1" customFormat="1" ht="24.2" customHeight="1">
      <c r="B1361" s="134"/>
      <c r="C1361" s="153" t="s">
        <v>2768</v>
      </c>
      <c r="D1361" s="153" t="s">
        <v>191</v>
      </c>
      <c r="E1361" s="154" t="s">
        <v>2769</v>
      </c>
      <c r="F1361" s="155" t="s">
        <v>2770</v>
      </c>
      <c r="G1361" s="156" t="s">
        <v>734</v>
      </c>
      <c r="H1361" s="157">
        <v>100</v>
      </c>
      <c r="I1361" s="158"/>
      <c r="J1361" s="159">
        <f>ROUND(I1361*H1361,2)</f>
        <v>0</v>
      </c>
      <c r="K1361" s="155" t="s">
        <v>1</v>
      </c>
      <c r="L1361" s="32"/>
      <c r="M1361" s="160" t="s">
        <v>1</v>
      </c>
      <c r="N1361" s="161" t="s">
        <v>41</v>
      </c>
      <c r="P1361" s="145">
        <f>O1361*H1361</f>
        <v>0</v>
      </c>
      <c r="Q1361" s="145">
        <v>0</v>
      </c>
      <c r="R1361" s="145">
        <f>Q1361*H1361</f>
        <v>0</v>
      </c>
      <c r="S1361" s="145">
        <v>8.1500000000000003E-2</v>
      </c>
      <c r="T1361" s="146">
        <f>S1361*H1361</f>
        <v>8.15</v>
      </c>
      <c r="AR1361" s="147" t="s">
        <v>188</v>
      </c>
      <c r="AT1361" s="147" t="s">
        <v>191</v>
      </c>
      <c r="AU1361" s="147" t="s">
        <v>85</v>
      </c>
      <c r="AY1361" s="17" t="s">
        <v>181</v>
      </c>
      <c r="BE1361" s="148">
        <f>IF(N1361="základní",J1361,0)</f>
        <v>0</v>
      </c>
      <c r="BF1361" s="148">
        <f>IF(N1361="snížená",J1361,0)</f>
        <v>0</v>
      </c>
      <c r="BG1361" s="148">
        <f>IF(N1361="zákl. přenesená",J1361,0)</f>
        <v>0</v>
      </c>
      <c r="BH1361" s="148">
        <f>IF(N1361="sníž. přenesená",J1361,0)</f>
        <v>0</v>
      </c>
      <c r="BI1361" s="148">
        <f>IF(N1361="nulová",J1361,0)</f>
        <v>0</v>
      </c>
      <c r="BJ1361" s="17" t="s">
        <v>83</v>
      </c>
      <c r="BK1361" s="148">
        <f>ROUND(I1361*H1361,2)</f>
        <v>0</v>
      </c>
      <c r="BL1361" s="17" t="s">
        <v>188</v>
      </c>
      <c r="BM1361" s="147" t="s">
        <v>2771</v>
      </c>
    </row>
    <row r="1362" spans="2:65" s="1" customFormat="1" ht="11.25">
      <c r="B1362" s="32"/>
      <c r="D1362" s="149" t="s">
        <v>190</v>
      </c>
      <c r="F1362" s="150" t="s">
        <v>2770</v>
      </c>
      <c r="I1362" s="151"/>
      <c r="L1362" s="32"/>
      <c r="M1362" s="152"/>
      <c r="T1362" s="56"/>
      <c r="AT1362" s="17" t="s">
        <v>190</v>
      </c>
      <c r="AU1362" s="17" t="s">
        <v>85</v>
      </c>
    </row>
    <row r="1363" spans="2:65" s="12" customFormat="1" ht="11.25">
      <c r="B1363" s="168"/>
      <c r="D1363" s="149" t="s">
        <v>1207</v>
      </c>
      <c r="E1363" s="169" t="s">
        <v>1</v>
      </c>
      <c r="F1363" s="170" t="s">
        <v>2772</v>
      </c>
      <c r="H1363" s="171">
        <v>100</v>
      </c>
      <c r="I1363" s="172"/>
      <c r="L1363" s="168"/>
      <c r="M1363" s="173"/>
      <c r="T1363" s="174"/>
      <c r="AT1363" s="169" t="s">
        <v>1207</v>
      </c>
      <c r="AU1363" s="169" t="s">
        <v>85</v>
      </c>
      <c r="AV1363" s="12" t="s">
        <v>85</v>
      </c>
      <c r="AW1363" s="12" t="s">
        <v>33</v>
      </c>
      <c r="AX1363" s="12" t="s">
        <v>83</v>
      </c>
      <c r="AY1363" s="169" t="s">
        <v>181</v>
      </c>
    </row>
    <row r="1364" spans="2:65" s="1" customFormat="1" ht="33" customHeight="1">
      <c r="B1364" s="134"/>
      <c r="C1364" s="153" t="s">
        <v>2773</v>
      </c>
      <c r="D1364" s="153" t="s">
        <v>191</v>
      </c>
      <c r="E1364" s="154" t="s">
        <v>2774</v>
      </c>
      <c r="F1364" s="155" t="s">
        <v>2775</v>
      </c>
      <c r="G1364" s="156" t="s">
        <v>734</v>
      </c>
      <c r="H1364" s="157">
        <v>174.68</v>
      </c>
      <c r="I1364" s="158"/>
      <c r="J1364" s="159">
        <f>ROUND(I1364*H1364,2)</f>
        <v>0</v>
      </c>
      <c r="K1364" s="155" t="s">
        <v>1</v>
      </c>
      <c r="L1364" s="32"/>
      <c r="M1364" s="160" t="s">
        <v>1</v>
      </c>
      <c r="N1364" s="161" t="s">
        <v>41</v>
      </c>
      <c r="P1364" s="145">
        <f>O1364*H1364</f>
        <v>0</v>
      </c>
      <c r="Q1364" s="145">
        <v>9.0900000000000009E-3</v>
      </c>
      <c r="R1364" s="145">
        <f>Q1364*H1364</f>
        <v>1.5878412000000002</v>
      </c>
      <c r="S1364" s="145">
        <v>0</v>
      </c>
      <c r="T1364" s="146">
        <f>S1364*H1364</f>
        <v>0</v>
      </c>
      <c r="AR1364" s="147" t="s">
        <v>188</v>
      </c>
      <c r="AT1364" s="147" t="s">
        <v>191</v>
      </c>
      <c r="AU1364" s="147" t="s">
        <v>85</v>
      </c>
      <c r="AY1364" s="17" t="s">
        <v>181</v>
      </c>
      <c r="BE1364" s="148">
        <f>IF(N1364="základní",J1364,0)</f>
        <v>0</v>
      </c>
      <c r="BF1364" s="148">
        <f>IF(N1364="snížená",J1364,0)</f>
        <v>0</v>
      </c>
      <c r="BG1364" s="148">
        <f>IF(N1364="zákl. přenesená",J1364,0)</f>
        <v>0</v>
      </c>
      <c r="BH1364" s="148">
        <f>IF(N1364="sníž. přenesená",J1364,0)</f>
        <v>0</v>
      </c>
      <c r="BI1364" s="148">
        <f>IF(N1364="nulová",J1364,0)</f>
        <v>0</v>
      </c>
      <c r="BJ1364" s="17" t="s">
        <v>83</v>
      </c>
      <c r="BK1364" s="148">
        <f>ROUND(I1364*H1364,2)</f>
        <v>0</v>
      </c>
      <c r="BL1364" s="17" t="s">
        <v>188</v>
      </c>
      <c r="BM1364" s="147" t="s">
        <v>2776</v>
      </c>
    </row>
    <row r="1365" spans="2:65" s="1" customFormat="1" ht="19.5">
      <c r="B1365" s="32"/>
      <c r="D1365" s="149" t="s">
        <v>190</v>
      </c>
      <c r="F1365" s="150" t="s">
        <v>2775</v>
      </c>
      <c r="I1365" s="151"/>
      <c r="L1365" s="32"/>
      <c r="M1365" s="152"/>
      <c r="T1365" s="56"/>
      <c r="AT1365" s="17" t="s">
        <v>190</v>
      </c>
      <c r="AU1365" s="17" t="s">
        <v>85</v>
      </c>
    </row>
    <row r="1366" spans="2:65" s="12" customFormat="1" ht="22.5">
      <c r="B1366" s="168"/>
      <c r="D1366" s="149" t="s">
        <v>1207</v>
      </c>
      <c r="E1366" s="169" t="s">
        <v>1</v>
      </c>
      <c r="F1366" s="170" t="s">
        <v>2777</v>
      </c>
      <c r="H1366" s="171">
        <v>174.68</v>
      </c>
      <c r="I1366" s="172"/>
      <c r="L1366" s="168"/>
      <c r="M1366" s="173"/>
      <c r="T1366" s="174"/>
      <c r="AT1366" s="169" t="s">
        <v>1207</v>
      </c>
      <c r="AU1366" s="169" t="s">
        <v>85</v>
      </c>
      <c r="AV1366" s="12" t="s">
        <v>85</v>
      </c>
      <c r="AW1366" s="12" t="s">
        <v>33</v>
      </c>
      <c r="AX1366" s="12" t="s">
        <v>83</v>
      </c>
      <c r="AY1366" s="169" t="s">
        <v>181</v>
      </c>
    </row>
    <row r="1367" spans="2:65" s="1" customFormat="1" ht="37.9" customHeight="1">
      <c r="B1367" s="134"/>
      <c r="C1367" s="135" t="s">
        <v>2778</v>
      </c>
      <c r="D1367" s="135" t="s">
        <v>182</v>
      </c>
      <c r="E1367" s="136" t="s">
        <v>2779</v>
      </c>
      <c r="F1367" s="137" t="s">
        <v>2780</v>
      </c>
      <c r="G1367" s="138" t="s">
        <v>734</v>
      </c>
      <c r="H1367" s="139">
        <v>46.183999999999997</v>
      </c>
      <c r="I1367" s="140"/>
      <c r="J1367" s="141">
        <f>ROUND(I1367*H1367,2)</f>
        <v>0</v>
      </c>
      <c r="K1367" s="137" t="s">
        <v>1</v>
      </c>
      <c r="L1367" s="142"/>
      <c r="M1367" s="143" t="s">
        <v>1</v>
      </c>
      <c r="N1367" s="144" t="s">
        <v>41</v>
      </c>
      <c r="P1367" s="145">
        <f>O1367*H1367</f>
        <v>0</v>
      </c>
      <c r="Q1367" s="145">
        <v>1.9E-2</v>
      </c>
      <c r="R1367" s="145">
        <f>Q1367*H1367</f>
        <v>0.87749599999999994</v>
      </c>
      <c r="S1367" s="145">
        <v>0</v>
      </c>
      <c r="T1367" s="146">
        <f>S1367*H1367</f>
        <v>0</v>
      </c>
      <c r="AR1367" s="147" t="s">
        <v>187</v>
      </c>
      <c r="AT1367" s="147" t="s">
        <v>182</v>
      </c>
      <c r="AU1367" s="147" t="s">
        <v>85</v>
      </c>
      <c r="AY1367" s="17" t="s">
        <v>181</v>
      </c>
      <c r="BE1367" s="148">
        <f>IF(N1367="základní",J1367,0)</f>
        <v>0</v>
      </c>
      <c r="BF1367" s="148">
        <f>IF(N1367="snížená",J1367,0)</f>
        <v>0</v>
      </c>
      <c r="BG1367" s="148">
        <f>IF(N1367="zákl. přenesená",J1367,0)</f>
        <v>0</v>
      </c>
      <c r="BH1367" s="148">
        <f>IF(N1367="sníž. přenesená",J1367,0)</f>
        <v>0</v>
      </c>
      <c r="BI1367" s="148">
        <f>IF(N1367="nulová",J1367,0)</f>
        <v>0</v>
      </c>
      <c r="BJ1367" s="17" t="s">
        <v>83</v>
      </c>
      <c r="BK1367" s="148">
        <f>ROUND(I1367*H1367,2)</f>
        <v>0</v>
      </c>
      <c r="BL1367" s="17" t="s">
        <v>188</v>
      </c>
      <c r="BM1367" s="147" t="s">
        <v>2781</v>
      </c>
    </row>
    <row r="1368" spans="2:65" s="1" customFormat="1" ht="19.5">
      <c r="B1368" s="32"/>
      <c r="D1368" s="149" t="s">
        <v>190</v>
      </c>
      <c r="F1368" s="150" t="s">
        <v>2780</v>
      </c>
      <c r="I1368" s="151"/>
      <c r="L1368" s="32"/>
      <c r="M1368" s="152"/>
      <c r="T1368" s="56"/>
      <c r="AT1368" s="17" t="s">
        <v>190</v>
      </c>
      <c r="AU1368" s="17" t="s">
        <v>85</v>
      </c>
    </row>
    <row r="1369" spans="2:65" s="12" customFormat="1" ht="11.25">
      <c r="B1369" s="168"/>
      <c r="D1369" s="149" t="s">
        <v>1207</v>
      </c>
      <c r="E1369" s="169" t="s">
        <v>1</v>
      </c>
      <c r="F1369" s="170" t="s">
        <v>2782</v>
      </c>
      <c r="H1369" s="171">
        <v>40.159999999999997</v>
      </c>
      <c r="I1369" s="172"/>
      <c r="L1369" s="168"/>
      <c r="M1369" s="173"/>
      <c r="T1369" s="174"/>
      <c r="AT1369" s="169" t="s">
        <v>1207</v>
      </c>
      <c r="AU1369" s="169" t="s">
        <v>85</v>
      </c>
      <c r="AV1369" s="12" t="s">
        <v>85</v>
      </c>
      <c r="AW1369" s="12" t="s">
        <v>33</v>
      </c>
      <c r="AX1369" s="12" t="s">
        <v>76</v>
      </c>
      <c r="AY1369" s="169" t="s">
        <v>181</v>
      </c>
    </row>
    <row r="1370" spans="2:65" s="12" customFormat="1" ht="11.25">
      <c r="B1370" s="168"/>
      <c r="D1370" s="149" t="s">
        <v>1207</v>
      </c>
      <c r="E1370" s="169" t="s">
        <v>1</v>
      </c>
      <c r="F1370" s="170" t="s">
        <v>2783</v>
      </c>
      <c r="H1370" s="171">
        <v>46.183999999999997</v>
      </c>
      <c r="I1370" s="172"/>
      <c r="L1370" s="168"/>
      <c r="M1370" s="173"/>
      <c r="T1370" s="174"/>
      <c r="AT1370" s="169" t="s">
        <v>1207</v>
      </c>
      <c r="AU1370" s="169" t="s">
        <v>85</v>
      </c>
      <c r="AV1370" s="12" t="s">
        <v>85</v>
      </c>
      <c r="AW1370" s="12" t="s">
        <v>33</v>
      </c>
      <c r="AX1370" s="12" t="s">
        <v>83</v>
      </c>
      <c r="AY1370" s="169" t="s">
        <v>181</v>
      </c>
    </row>
    <row r="1371" spans="2:65" s="1" customFormat="1" ht="33" customHeight="1">
      <c r="B1371" s="134"/>
      <c r="C1371" s="135" t="s">
        <v>2784</v>
      </c>
      <c r="D1371" s="135" t="s">
        <v>182</v>
      </c>
      <c r="E1371" s="136" t="s">
        <v>2785</v>
      </c>
      <c r="F1371" s="137" t="s">
        <v>2786</v>
      </c>
      <c r="G1371" s="138" t="s">
        <v>734</v>
      </c>
      <c r="H1371" s="139">
        <v>134.52000000000001</v>
      </c>
      <c r="I1371" s="140"/>
      <c r="J1371" s="141">
        <f>ROUND(I1371*H1371,2)</f>
        <v>0</v>
      </c>
      <c r="K1371" s="137" t="s">
        <v>1</v>
      </c>
      <c r="L1371" s="142"/>
      <c r="M1371" s="143" t="s">
        <v>1</v>
      </c>
      <c r="N1371" s="144" t="s">
        <v>41</v>
      </c>
      <c r="P1371" s="145">
        <f>O1371*H1371</f>
        <v>0</v>
      </c>
      <c r="Q1371" s="145">
        <v>1.9E-2</v>
      </c>
      <c r="R1371" s="145">
        <f>Q1371*H1371</f>
        <v>2.5558800000000002</v>
      </c>
      <c r="S1371" s="145">
        <v>0</v>
      </c>
      <c r="T1371" s="146">
        <f>S1371*H1371</f>
        <v>0</v>
      </c>
      <c r="AR1371" s="147" t="s">
        <v>187</v>
      </c>
      <c r="AT1371" s="147" t="s">
        <v>182</v>
      </c>
      <c r="AU1371" s="147" t="s">
        <v>85</v>
      </c>
      <c r="AY1371" s="17" t="s">
        <v>181</v>
      </c>
      <c r="BE1371" s="148">
        <f>IF(N1371="základní",J1371,0)</f>
        <v>0</v>
      </c>
      <c r="BF1371" s="148">
        <f>IF(N1371="snížená",J1371,0)</f>
        <v>0</v>
      </c>
      <c r="BG1371" s="148">
        <f>IF(N1371="zákl. přenesená",J1371,0)</f>
        <v>0</v>
      </c>
      <c r="BH1371" s="148">
        <f>IF(N1371="sníž. přenesená",J1371,0)</f>
        <v>0</v>
      </c>
      <c r="BI1371" s="148">
        <f>IF(N1371="nulová",J1371,0)</f>
        <v>0</v>
      </c>
      <c r="BJ1371" s="17" t="s">
        <v>83</v>
      </c>
      <c r="BK1371" s="148">
        <f>ROUND(I1371*H1371,2)</f>
        <v>0</v>
      </c>
      <c r="BL1371" s="17" t="s">
        <v>188</v>
      </c>
      <c r="BM1371" s="147" t="s">
        <v>2787</v>
      </c>
    </row>
    <row r="1372" spans="2:65" s="1" customFormat="1" ht="19.5">
      <c r="B1372" s="32"/>
      <c r="D1372" s="149" t="s">
        <v>190</v>
      </c>
      <c r="F1372" s="150" t="s">
        <v>2786</v>
      </c>
      <c r="I1372" s="151"/>
      <c r="L1372" s="32"/>
      <c r="M1372" s="152"/>
      <c r="T1372" s="56"/>
      <c r="AT1372" s="17" t="s">
        <v>190</v>
      </c>
      <c r="AU1372" s="17" t="s">
        <v>85</v>
      </c>
    </row>
    <row r="1373" spans="2:65" s="12" customFormat="1" ht="11.25">
      <c r="B1373" s="168"/>
      <c r="D1373" s="149" t="s">
        <v>1207</v>
      </c>
      <c r="E1373" s="169" t="s">
        <v>1</v>
      </c>
      <c r="F1373" s="170" t="s">
        <v>2788</v>
      </c>
      <c r="H1373" s="171">
        <v>134.52000000000001</v>
      </c>
      <c r="I1373" s="172"/>
      <c r="L1373" s="168"/>
      <c r="M1373" s="173"/>
      <c r="T1373" s="174"/>
      <c r="AT1373" s="169" t="s">
        <v>1207</v>
      </c>
      <c r="AU1373" s="169" t="s">
        <v>85</v>
      </c>
      <c r="AV1373" s="12" t="s">
        <v>85</v>
      </c>
      <c r="AW1373" s="12" t="s">
        <v>33</v>
      </c>
      <c r="AX1373" s="12" t="s">
        <v>83</v>
      </c>
      <c r="AY1373" s="169" t="s">
        <v>181</v>
      </c>
    </row>
    <row r="1374" spans="2:65" s="1" customFormat="1" ht="16.5" customHeight="1">
      <c r="B1374" s="134"/>
      <c r="C1374" s="153" t="s">
        <v>2789</v>
      </c>
      <c r="D1374" s="153" t="s">
        <v>191</v>
      </c>
      <c r="E1374" s="154" t="s">
        <v>2790</v>
      </c>
      <c r="F1374" s="155" t="s">
        <v>2791</v>
      </c>
      <c r="G1374" s="156" t="s">
        <v>217</v>
      </c>
      <c r="H1374" s="157">
        <v>510</v>
      </c>
      <c r="I1374" s="158"/>
      <c r="J1374" s="159">
        <f>ROUND(I1374*H1374,2)</f>
        <v>0</v>
      </c>
      <c r="K1374" s="155" t="s">
        <v>1</v>
      </c>
      <c r="L1374" s="32"/>
      <c r="M1374" s="160" t="s">
        <v>1</v>
      </c>
      <c r="N1374" s="161" t="s">
        <v>41</v>
      </c>
      <c r="P1374" s="145">
        <f>O1374*H1374</f>
        <v>0</v>
      </c>
      <c r="Q1374" s="145">
        <v>3.0000000000000001E-5</v>
      </c>
      <c r="R1374" s="145">
        <f>Q1374*H1374</f>
        <v>1.5300000000000001E-2</v>
      </c>
      <c r="S1374" s="145">
        <v>0</v>
      </c>
      <c r="T1374" s="146">
        <f>S1374*H1374</f>
        <v>0</v>
      </c>
      <c r="AR1374" s="147" t="s">
        <v>188</v>
      </c>
      <c r="AT1374" s="147" t="s">
        <v>191</v>
      </c>
      <c r="AU1374" s="147" t="s">
        <v>85</v>
      </c>
      <c r="AY1374" s="17" t="s">
        <v>181</v>
      </c>
      <c r="BE1374" s="148">
        <f>IF(N1374="základní",J1374,0)</f>
        <v>0</v>
      </c>
      <c r="BF1374" s="148">
        <f>IF(N1374="snížená",J1374,0)</f>
        <v>0</v>
      </c>
      <c r="BG1374" s="148">
        <f>IF(N1374="zákl. přenesená",J1374,0)</f>
        <v>0</v>
      </c>
      <c r="BH1374" s="148">
        <f>IF(N1374="sníž. přenesená",J1374,0)</f>
        <v>0</v>
      </c>
      <c r="BI1374" s="148">
        <f>IF(N1374="nulová",J1374,0)</f>
        <v>0</v>
      </c>
      <c r="BJ1374" s="17" t="s">
        <v>83</v>
      </c>
      <c r="BK1374" s="148">
        <f>ROUND(I1374*H1374,2)</f>
        <v>0</v>
      </c>
      <c r="BL1374" s="17" t="s">
        <v>188</v>
      </c>
      <c r="BM1374" s="147" t="s">
        <v>2792</v>
      </c>
    </row>
    <row r="1375" spans="2:65" s="1" customFormat="1" ht="11.25">
      <c r="B1375" s="32"/>
      <c r="D1375" s="149" t="s">
        <v>190</v>
      </c>
      <c r="F1375" s="150" t="s">
        <v>2791</v>
      </c>
      <c r="I1375" s="151"/>
      <c r="L1375" s="32"/>
      <c r="M1375" s="152"/>
      <c r="T1375" s="56"/>
      <c r="AT1375" s="17" t="s">
        <v>190</v>
      </c>
      <c r="AU1375" s="17" t="s">
        <v>85</v>
      </c>
    </row>
    <row r="1376" spans="2:65" s="1" customFormat="1" ht="24.2" customHeight="1">
      <c r="B1376" s="134"/>
      <c r="C1376" s="153" t="s">
        <v>2793</v>
      </c>
      <c r="D1376" s="153" t="s">
        <v>191</v>
      </c>
      <c r="E1376" s="154" t="s">
        <v>2794</v>
      </c>
      <c r="F1376" s="155" t="s">
        <v>2795</v>
      </c>
      <c r="G1376" s="156" t="s">
        <v>734</v>
      </c>
      <c r="H1376" s="157">
        <v>174.68</v>
      </c>
      <c r="I1376" s="158"/>
      <c r="J1376" s="159">
        <f>ROUND(I1376*H1376,2)</f>
        <v>0</v>
      </c>
      <c r="K1376" s="155" t="s">
        <v>1</v>
      </c>
      <c r="L1376" s="32"/>
      <c r="M1376" s="160" t="s">
        <v>1</v>
      </c>
      <c r="N1376" s="161" t="s">
        <v>41</v>
      </c>
      <c r="P1376" s="145">
        <f>O1376*H1376</f>
        <v>0</v>
      </c>
      <c r="Q1376" s="145">
        <v>5.0000000000000002E-5</v>
      </c>
      <c r="R1376" s="145">
        <f>Q1376*H1376</f>
        <v>8.7340000000000004E-3</v>
      </c>
      <c r="S1376" s="145">
        <v>0</v>
      </c>
      <c r="T1376" s="146">
        <f>S1376*H1376</f>
        <v>0</v>
      </c>
      <c r="AR1376" s="147" t="s">
        <v>188</v>
      </c>
      <c r="AT1376" s="147" t="s">
        <v>191</v>
      </c>
      <c r="AU1376" s="147" t="s">
        <v>85</v>
      </c>
      <c r="AY1376" s="17" t="s">
        <v>181</v>
      </c>
      <c r="BE1376" s="148">
        <f>IF(N1376="základní",J1376,0)</f>
        <v>0</v>
      </c>
      <c r="BF1376" s="148">
        <f>IF(N1376="snížená",J1376,0)</f>
        <v>0</v>
      </c>
      <c r="BG1376" s="148">
        <f>IF(N1376="zákl. přenesená",J1376,0)</f>
        <v>0</v>
      </c>
      <c r="BH1376" s="148">
        <f>IF(N1376="sníž. přenesená",J1376,0)</f>
        <v>0</v>
      </c>
      <c r="BI1376" s="148">
        <f>IF(N1376="nulová",J1376,0)</f>
        <v>0</v>
      </c>
      <c r="BJ1376" s="17" t="s">
        <v>83</v>
      </c>
      <c r="BK1376" s="148">
        <f>ROUND(I1376*H1376,2)</f>
        <v>0</v>
      </c>
      <c r="BL1376" s="17" t="s">
        <v>188</v>
      </c>
      <c r="BM1376" s="147" t="s">
        <v>2796</v>
      </c>
    </row>
    <row r="1377" spans="2:65" s="1" customFormat="1" ht="19.5">
      <c r="B1377" s="32"/>
      <c r="D1377" s="149" t="s">
        <v>190</v>
      </c>
      <c r="F1377" s="150" t="s">
        <v>2795</v>
      </c>
      <c r="I1377" s="151"/>
      <c r="L1377" s="32"/>
      <c r="M1377" s="152"/>
      <c r="T1377" s="56"/>
      <c r="AT1377" s="17" t="s">
        <v>190</v>
      </c>
      <c r="AU1377" s="17" t="s">
        <v>85</v>
      </c>
    </row>
    <row r="1378" spans="2:65" s="1" customFormat="1" ht="33" customHeight="1">
      <c r="B1378" s="134"/>
      <c r="C1378" s="153" t="s">
        <v>2797</v>
      </c>
      <c r="D1378" s="153" t="s">
        <v>191</v>
      </c>
      <c r="E1378" s="154" t="s">
        <v>2798</v>
      </c>
      <c r="F1378" s="155" t="s">
        <v>2799</v>
      </c>
      <c r="G1378" s="156" t="s">
        <v>868</v>
      </c>
      <c r="H1378" s="157">
        <v>5.28</v>
      </c>
      <c r="I1378" s="158"/>
      <c r="J1378" s="159">
        <f>ROUND(I1378*H1378,2)</f>
        <v>0</v>
      </c>
      <c r="K1378" s="155" t="s">
        <v>1</v>
      </c>
      <c r="L1378" s="32"/>
      <c r="M1378" s="160" t="s">
        <v>1</v>
      </c>
      <c r="N1378" s="161" t="s">
        <v>41</v>
      </c>
      <c r="P1378" s="145">
        <f>O1378*H1378</f>
        <v>0</v>
      </c>
      <c r="Q1378" s="145">
        <v>0</v>
      </c>
      <c r="R1378" s="145">
        <f>Q1378*H1378</f>
        <v>0</v>
      </c>
      <c r="S1378" s="145">
        <v>0</v>
      </c>
      <c r="T1378" s="146">
        <f>S1378*H1378</f>
        <v>0</v>
      </c>
      <c r="AR1378" s="147" t="s">
        <v>188</v>
      </c>
      <c r="AT1378" s="147" t="s">
        <v>191</v>
      </c>
      <c r="AU1378" s="147" t="s">
        <v>85</v>
      </c>
      <c r="AY1378" s="17" t="s">
        <v>181</v>
      </c>
      <c r="BE1378" s="148">
        <f>IF(N1378="základní",J1378,0)</f>
        <v>0</v>
      </c>
      <c r="BF1378" s="148">
        <f>IF(N1378="snížená",J1378,0)</f>
        <v>0</v>
      </c>
      <c r="BG1378" s="148">
        <f>IF(N1378="zákl. přenesená",J1378,0)</f>
        <v>0</v>
      </c>
      <c r="BH1378" s="148">
        <f>IF(N1378="sníž. přenesená",J1378,0)</f>
        <v>0</v>
      </c>
      <c r="BI1378" s="148">
        <f>IF(N1378="nulová",J1378,0)</f>
        <v>0</v>
      </c>
      <c r="BJ1378" s="17" t="s">
        <v>83</v>
      </c>
      <c r="BK1378" s="148">
        <f>ROUND(I1378*H1378,2)</f>
        <v>0</v>
      </c>
      <c r="BL1378" s="17" t="s">
        <v>188</v>
      </c>
      <c r="BM1378" s="147" t="s">
        <v>2800</v>
      </c>
    </row>
    <row r="1379" spans="2:65" s="1" customFormat="1" ht="19.5">
      <c r="B1379" s="32"/>
      <c r="D1379" s="149" t="s">
        <v>190</v>
      </c>
      <c r="F1379" s="150" t="s">
        <v>2799</v>
      </c>
      <c r="I1379" s="151"/>
      <c r="L1379" s="32"/>
      <c r="M1379" s="152"/>
      <c r="T1379" s="56"/>
      <c r="AT1379" s="17" t="s">
        <v>190</v>
      </c>
      <c r="AU1379" s="17" t="s">
        <v>85</v>
      </c>
    </row>
    <row r="1380" spans="2:65" s="11" customFormat="1" ht="22.9" customHeight="1">
      <c r="B1380" s="124"/>
      <c r="D1380" s="125" t="s">
        <v>75</v>
      </c>
      <c r="E1380" s="162" t="s">
        <v>2801</v>
      </c>
      <c r="F1380" s="162" t="s">
        <v>2802</v>
      </c>
      <c r="I1380" s="127"/>
      <c r="J1380" s="163">
        <f>BK1380</f>
        <v>0</v>
      </c>
      <c r="L1380" s="124"/>
      <c r="M1380" s="129"/>
      <c r="P1380" s="130">
        <f>SUM(P1381:P1425)</f>
        <v>0</v>
      </c>
      <c r="R1380" s="130">
        <f>SUM(R1381:R1425)</f>
        <v>0.40547733999999996</v>
      </c>
      <c r="T1380" s="131">
        <f>SUM(T1381:T1425)</f>
        <v>0</v>
      </c>
      <c r="AR1380" s="125" t="s">
        <v>85</v>
      </c>
      <c r="AT1380" s="132" t="s">
        <v>75</v>
      </c>
      <c r="AU1380" s="132" t="s">
        <v>83</v>
      </c>
      <c r="AY1380" s="125" t="s">
        <v>181</v>
      </c>
      <c r="BK1380" s="133">
        <f>SUM(BK1381:BK1425)</f>
        <v>0</v>
      </c>
    </row>
    <row r="1381" spans="2:65" s="1" customFormat="1" ht="24.2" customHeight="1">
      <c r="B1381" s="134"/>
      <c r="C1381" s="153" t="s">
        <v>2803</v>
      </c>
      <c r="D1381" s="153" t="s">
        <v>191</v>
      </c>
      <c r="E1381" s="154" t="s">
        <v>2804</v>
      </c>
      <c r="F1381" s="155" t="s">
        <v>2805</v>
      </c>
      <c r="G1381" s="156" t="s">
        <v>734</v>
      </c>
      <c r="H1381" s="157">
        <v>434.2</v>
      </c>
      <c r="I1381" s="158"/>
      <c r="J1381" s="159">
        <f>ROUND(I1381*H1381,2)</f>
        <v>0</v>
      </c>
      <c r="K1381" s="155" t="s">
        <v>1</v>
      </c>
      <c r="L1381" s="32"/>
      <c r="M1381" s="160" t="s">
        <v>1</v>
      </c>
      <c r="N1381" s="161" t="s">
        <v>41</v>
      </c>
      <c r="P1381" s="145">
        <f>O1381*H1381</f>
        <v>0</v>
      </c>
      <c r="Q1381" s="145">
        <v>2.0000000000000002E-5</v>
      </c>
      <c r="R1381" s="145">
        <f>Q1381*H1381</f>
        <v>8.6840000000000007E-3</v>
      </c>
      <c r="S1381" s="145">
        <v>0</v>
      </c>
      <c r="T1381" s="146">
        <f>S1381*H1381</f>
        <v>0</v>
      </c>
      <c r="AR1381" s="147" t="s">
        <v>188</v>
      </c>
      <c r="AT1381" s="147" t="s">
        <v>191</v>
      </c>
      <c r="AU1381" s="147" t="s">
        <v>85</v>
      </c>
      <c r="AY1381" s="17" t="s">
        <v>181</v>
      </c>
      <c r="BE1381" s="148">
        <f>IF(N1381="základní",J1381,0)</f>
        <v>0</v>
      </c>
      <c r="BF1381" s="148">
        <f>IF(N1381="snížená",J1381,0)</f>
        <v>0</v>
      </c>
      <c r="BG1381" s="148">
        <f>IF(N1381="zákl. přenesená",J1381,0)</f>
        <v>0</v>
      </c>
      <c r="BH1381" s="148">
        <f>IF(N1381="sníž. přenesená",J1381,0)</f>
        <v>0</v>
      </c>
      <c r="BI1381" s="148">
        <f>IF(N1381="nulová",J1381,0)</f>
        <v>0</v>
      </c>
      <c r="BJ1381" s="17" t="s">
        <v>83</v>
      </c>
      <c r="BK1381" s="148">
        <f>ROUND(I1381*H1381,2)</f>
        <v>0</v>
      </c>
      <c r="BL1381" s="17" t="s">
        <v>188</v>
      </c>
      <c r="BM1381" s="147" t="s">
        <v>2806</v>
      </c>
    </row>
    <row r="1382" spans="2:65" s="1" customFormat="1" ht="11.25">
      <c r="B1382" s="32"/>
      <c r="D1382" s="149" t="s">
        <v>190</v>
      </c>
      <c r="F1382" s="150" t="s">
        <v>2805</v>
      </c>
      <c r="I1382" s="151"/>
      <c r="L1382" s="32"/>
      <c r="M1382" s="152"/>
      <c r="T1382" s="56"/>
      <c r="AT1382" s="17" t="s">
        <v>190</v>
      </c>
      <c r="AU1382" s="17" t="s">
        <v>85</v>
      </c>
    </row>
    <row r="1383" spans="2:65" s="12" customFormat="1" ht="11.25">
      <c r="B1383" s="168"/>
      <c r="D1383" s="149" t="s">
        <v>1207</v>
      </c>
      <c r="E1383" s="169" t="s">
        <v>1</v>
      </c>
      <c r="F1383" s="170" t="s">
        <v>2807</v>
      </c>
      <c r="H1383" s="171">
        <v>434.2</v>
      </c>
      <c r="I1383" s="172"/>
      <c r="L1383" s="168"/>
      <c r="M1383" s="173"/>
      <c r="T1383" s="174"/>
      <c r="AT1383" s="169" t="s">
        <v>1207</v>
      </c>
      <c r="AU1383" s="169" t="s">
        <v>85</v>
      </c>
      <c r="AV1383" s="12" t="s">
        <v>85</v>
      </c>
      <c r="AW1383" s="12" t="s">
        <v>33</v>
      </c>
      <c r="AX1383" s="12" t="s">
        <v>83</v>
      </c>
      <c r="AY1383" s="169" t="s">
        <v>181</v>
      </c>
    </row>
    <row r="1384" spans="2:65" s="1" customFormat="1" ht="24.2" customHeight="1">
      <c r="B1384" s="134"/>
      <c r="C1384" s="153" t="s">
        <v>2808</v>
      </c>
      <c r="D1384" s="153" t="s">
        <v>191</v>
      </c>
      <c r="E1384" s="154" t="s">
        <v>2809</v>
      </c>
      <c r="F1384" s="155" t="s">
        <v>2810</v>
      </c>
      <c r="G1384" s="156" t="s">
        <v>889</v>
      </c>
      <c r="H1384" s="157">
        <v>1</v>
      </c>
      <c r="I1384" s="158"/>
      <c r="J1384" s="159">
        <f>ROUND(I1384*H1384,2)</f>
        <v>0</v>
      </c>
      <c r="K1384" s="155" t="s">
        <v>1</v>
      </c>
      <c r="L1384" s="32"/>
      <c r="M1384" s="160" t="s">
        <v>1</v>
      </c>
      <c r="N1384" s="161" t="s">
        <v>41</v>
      </c>
      <c r="P1384" s="145">
        <f>O1384*H1384</f>
        <v>0</v>
      </c>
      <c r="Q1384" s="145">
        <v>4.4999999999999999E-4</v>
      </c>
      <c r="R1384" s="145">
        <f>Q1384*H1384</f>
        <v>4.4999999999999999E-4</v>
      </c>
      <c r="S1384" s="145">
        <v>0</v>
      </c>
      <c r="T1384" s="146">
        <f>S1384*H1384</f>
        <v>0</v>
      </c>
      <c r="AR1384" s="147" t="s">
        <v>188</v>
      </c>
      <c r="AT1384" s="147" t="s">
        <v>191</v>
      </c>
      <c r="AU1384" s="147" t="s">
        <v>85</v>
      </c>
      <c r="AY1384" s="17" t="s">
        <v>181</v>
      </c>
      <c r="BE1384" s="148">
        <f>IF(N1384="základní",J1384,0)</f>
        <v>0</v>
      </c>
      <c r="BF1384" s="148">
        <f>IF(N1384="snížená",J1384,0)</f>
        <v>0</v>
      </c>
      <c r="BG1384" s="148">
        <f>IF(N1384="zákl. přenesená",J1384,0)</f>
        <v>0</v>
      </c>
      <c r="BH1384" s="148">
        <f>IF(N1384="sníž. přenesená",J1384,0)</f>
        <v>0</v>
      </c>
      <c r="BI1384" s="148">
        <f>IF(N1384="nulová",J1384,0)</f>
        <v>0</v>
      </c>
      <c r="BJ1384" s="17" t="s">
        <v>83</v>
      </c>
      <c r="BK1384" s="148">
        <f>ROUND(I1384*H1384,2)</f>
        <v>0</v>
      </c>
      <c r="BL1384" s="17" t="s">
        <v>188</v>
      </c>
      <c r="BM1384" s="147" t="s">
        <v>2811</v>
      </c>
    </row>
    <row r="1385" spans="2:65" s="1" customFormat="1" ht="19.5">
      <c r="B1385" s="32"/>
      <c r="D1385" s="149" t="s">
        <v>190</v>
      </c>
      <c r="F1385" s="150" t="s">
        <v>2810</v>
      </c>
      <c r="I1385" s="151"/>
      <c r="L1385" s="32"/>
      <c r="M1385" s="152"/>
      <c r="T1385" s="56"/>
      <c r="AT1385" s="17" t="s">
        <v>190</v>
      </c>
      <c r="AU1385" s="17" t="s">
        <v>85</v>
      </c>
    </row>
    <row r="1386" spans="2:65" s="12" customFormat="1" ht="11.25">
      <c r="B1386" s="168"/>
      <c r="D1386" s="149" t="s">
        <v>1207</v>
      </c>
      <c r="E1386" s="169" t="s">
        <v>1</v>
      </c>
      <c r="F1386" s="170" t="s">
        <v>2812</v>
      </c>
      <c r="H1386" s="171">
        <v>1</v>
      </c>
      <c r="I1386" s="172"/>
      <c r="L1386" s="168"/>
      <c r="M1386" s="173"/>
      <c r="T1386" s="174"/>
      <c r="AT1386" s="169" t="s">
        <v>1207</v>
      </c>
      <c r="AU1386" s="169" t="s">
        <v>85</v>
      </c>
      <c r="AV1386" s="12" t="s">
        <v>85</v>
      </c>
      <c r="AW1386" s="12" t="s">
        <v>33</v>
      </c>
      <c r="AX1386" s="12" t="s">
        <v>83</v>
      </c>
      <c r="AY1386" s="169" t="s">
        <v>181</v>
      </c>
    </row>
    <row r="1387" spans="2:65" s="1" customFormat="1" ht="24.2" customHeight="1">
      <c r="B1387" s="134"/>
      <c r="C1387" s="153" t="s">
        <v>2813</v>
      </c>
      <c r="D1387" s="153" t="s">
        <v>191</v>
      </c>
      <c r="E1387" s="154" t="s">
        <v>2814</v>
      </c>
      <c r="F1387" s="155" t="s">
        <v>2815</v>
      </c>
      <c r="G1387" s="156" t="s">
        <v>734</v>
      </c>
      <c r="H1387" s="157">
        <v>434.2</v>
      </c>
      <c r="I1387" s="158"/>
      <c r="J1387" s="159">
        <f>ROUND(I1387*H1387,2)</f>
        <v>0</v>
      </c>
      <c r="K1387" s="155" t="s">
        <v>1</v>
      </c>
      <c r="L1387" s="32"/>
      <c r="M1387" s="160" t="s">
        <v>1</v>
      </c>
      <c r="N1387" s="161" t="s">
        <v>41</v>
      </c>
      <c r="P1387" s="145">
        <f>O1387*H1387</f>
        <v>0</v>
      </c>
      <c r="Q1387" s="145">
        <v>1.3999999999999999E-4</v>
      </c>
      <c r="R1387" s="145">
        <f>Q1387*H1387</f>
        <v>6.0787999999999995E-2</v>
      </c>
      <c r="S1387" s="145">
        <v>0</v>
      </c>
      <c r="T1387" s="146">
        <f>S1387*H1387</f>
        <v>0</v>
      </c>
      <c r="AR1387" s="147" t="s">
        <v>188</v>
      </c>
      <c r="AT1387" s="147" t="s">
        <v>191</v>
      </c>
      <c r="AU1387" s="147" t="s">
        <v>85</v>
      </c>
      <c r="AY1387" s="17" t="s">
        <v>181</v>
      </c>
      <c r="BE1387" s="148">
        <f>IF(N1387="základní",J1387,0)</f>
        <v>0</v>
      </c>
      <c r="BF1387" s="148">
        <f>IF(N1387="snížená",J1387,0)</f>
        <v>0</v>
      </c>
      <c r="BG1387" s="148">
        <f>IF(N1387="zákl. přenesená",J1387,0)</f>
        <v>0</v>
      </c>
      <c r="BH1387" s="148">
        <f>IF(N1387="sníž. přenesená",J1387,0)</f>
        <v>0</v>
      </c>
      <c r="BI1387" s="148">
        <f>IF(N1387="nulová",J1387,0)</f>
        <v>0</v>
      </c>
      <c r="BJ1387" s="17" t="s">
        <v>83</v>
      </c>
      <c r="BK1387" s="148">
        <f>ROUND(I1387*H1387,2)</f>
        <v>0</v>
      </c>
      <c r="BL1387" s="17" t="s">
        <v>188</v>
      </c>
      <c r="BM1387" s="147" t="s">
        <v>2816</v>
      </c>
    </row>
    <row r="1388" spans="2:65" s="1" customFormat="1" ht="11.25">
      <c r="B1388" s="32"/>
      <c r="D1388" s="149" t="s">
        <v>190</v>
      </c>
      <c r="F1388" s="150" t="s">
        <v>2815</v>
      </c>
      <c r="I1388" s="151"/>
      <c r="L1388" s="32"/>
      <c r="M1388" s="152"/>
      <c r="T1388" s="56"/>
      <c r="AT1388" s="17" t="s">
        <v>190</v>
      </c>
      <c r="AU1388" s="17" t="s">
        <v>85</v>
      </c>
    </row>
    <row r="1389" spans="2:65" s="1" customFormat="1" ht="24.2" customHeight="1">
      <c r="B1389" s="134"/>
      <c r="C1389" s="153" t="s">
        <v>2103</v>
      </c>
      <c r="D1389" s="153" t="s">
        <v>191</v>
      </c>
      <c r="E1389" s="154" t="s">
        <v>2817</v>
      </c>
      <c r="F1389" s="155" t="s">
        <v>2818</v>
      </c>
      <c r="G1389" s="156" t="s">
        <v>734</v>
      </c>
      <c r="H1389" s="157">
        <v>434.2</v>
      </c>
      <c r="I1389" s="158"/>
      <c r="J1389" s="159">
        <f>ROUND(I1389*H1389,2)</f>
        <v>0</v>
      </c>
      <c r="K1389" s="155" t="s">
        <v>1</v>
      </c>
      <c r="L1389" s="32"/>
      <c r="M1389" s="160" t="s">
        <v>1</v>
      </c>
      <c r="N1389" s="161" t="s">
        <v>41</v>
      </c>
      <c r="P1389" s="145">
        <f>O1389*H1389</f>
        <v>0</v>
      </c>
      <c r="Q1389" s="145">
        <v>1.2E-4</v>
      </c>
      <c r="R1389" s="145">
        <f>Q1389*H1389</f>
        <v>5.2103999999999998E-2</v>
      </c>
      <c r="S1389" s="145">
        <v>0</v>
      </c>
      <c r="T1389" s="146">
        <f>S1389*H1389</f>
        <v>0</v>
      </c>
      <c r="AR1389" s="147" t="s">
        <v>188</v>
      </c>
      <c r="AT1389" s="147" t="s">
        <v>191</v>
      </c>
      <c r="AU1389" s="147" t="s">
        <v>85</v>
      </c>
      <c r="AY1389" s="17" t="s">
        <v>181</v>
      </c>
      <c r="BE1389" s="148">
        <f>IF(N1389="základní",J1389,0)</f>
        <v>0</v>
      </c>
      <c r="BF1389" s="148">
        <f>IF(N1389="snížená",J1389,0)</f>
        <v>0</v>
      </c>
      <c r="BG1389" s="148">
        <f>IF(N1389="zákl. přenesená",J1389,0)</f>
        <v>0</v>
      </c>
      <c r="BH1389" s="148">
        <f>IF(N1389="sníž. přenesená",J1389,0)</f>
        <v>0</v>
      </c>
      <c r="BI1389" s="148">
        <f>IF(N1389="nulová",J1389,0)</f>
        <v>0</v>
      </c>
      <c r="BJ1389" s="17" t="s">
        <v>83</v>
      </c>
      <c r="BK1389" s="148">
        <f>ROUND(I1389*H1389,2)</f>
        <v>0</v>
      </c>
      <c r="BL1389" s="17" t="s">
        <v>188</v>
      </c>
      <c r="BM1389" s="147" t="s">
        <v>2819</v>
      </c>
    </row>
    <row r="1390" spans="2:65" s="1" customFormat="1" ht="11.25">
      <c r="B1390" s="32"/>
      <c r="D1390" s="149" t="s">
        <v>190</v>
      </c>
      <c r="F1390" s="150" t="s">
        <v>2818</v>
      </c>
      <c r="I1390" s="151"/>
      <c r="L1390" s="32"/>
      <c r="M1390" s="152"/>
      <c r="T1390" s="56"/>
      <c r="AT1390" s="17" t="s">
        <v>190</v>
      </c>
      <c r="AU1390" s="17" t="s">
        <v>85</v>
      </c>
    </row>
    <row r="1391" spans="2:65" s="1" customFormat="1" ht="16.5" customHeight="1">
      <c r="B1391" s="134"/>
      <c r="C1391" s="153" t="s">
        <v>2820</v>
      </c>
      <c r="D1391" s="153" t="s">
        <v>191</v>
      </c>
      <c r="E1391" s="154" t="s">
        <v>2821</v>
      </c>
      <c r="F1391" s="155" t="s">
        <v>2822</v>
      </c>
      <c r="G1391" s="156" t="s">
        <v>734</v>
      </c>
      <c r="H1391" s="157">
        <v>434.2</v>
      </c>
      <c r="I1391" s="158"/>
      <c r="J1391" s="159">
        <f>ROUND(I1391*H1391,2)</f>
        <v>0</v>
      </c>
      <c r="K1391" s="155" t="s">
        <v>1</v>
      </c>
      <c r="L1391" s="32"/>
      <c r="M1391" s="160" t="s">
        <v>1</v>
      </c>
      <c r="N1391" s="161" t="s">
        <v>41</v>
      </c>
      <c r="P1391" s="145">
        <f>O1391*H1391</f>
        <v>0</v>
      </c>
      <c r="Q1391" s="145">
        <v>5.8E-4</v>
      </c>
      <c r="R1391" s="145">
        <f>Q1391*H1391</f>
        <v>0.251836</v>
      </c>
      <c r="S1391" s="145">
        <v>0</v>
      </c>
      <c r="T1391" s="146">
        <f>S1391*H1391</f>
        <v>0</v>
      </c>
      <c r="AR1391" s="147" t="s">
        <v>188</v>
      </c>
      <c r="AT1391" s="147" t="s">
        <v>191</v>
      </c>
      <c r="AU1391" s="147" t="s">
        <v>85</v>
      </c>
      <c r="AY1391" s="17" t="s">
        <v>181</v>
      </c>
      <c r="BE1391" s="148">
        <f>IF(N1391="základní",J1391,0)</f>
        <v>0</v>
      </c>
      <c r="BF1391" s="148">
        <f>IF(N1391="snížená",J1391,0)</f>
        <v>0</v>
      </c>
      <c r="BG1391" s="148">
        <f>IF(N1391="zákl. přenesená",J1391,0)</f>
        <v>0</v>
      </c>
      <c r="BH1391" s="148">
        <f>IF(N1391="sníž. přenesená",J1391,0)</f>
        <v>0</v>
      </c>
      <c r="BI1391" s="148">
        <f>IF(N1391="nulová",J1391,0)</f>
        <v>0</v>
      </c>
      <c r="BJ1391" s="17" t="s">
        <v>83</v>
      </c>
      <c r="BK1391" s="148">
        <f>ROUND(I1391*H1391,2)</f>
        <v>0</v>
      </c>
      <c r="BL1391" s="17" t="s">
        <v>188</v>
      </c>
      <c r="BM1391" s="147" t="s">
        <v>2823</v>
      </c>
    </row>
    <row r="1392" spans="2:65" s="1" customFormat="1" ht="11.25">
      <c r="B1392" s="32"/>
      <c r="D1392" s="149" t="s">
        <v>190</v>
      </c>
      <c r="F1392" s="150" t="s">
        <v>2822</v>
      </c>
      <c r="I1392" s="151"/>
      <c r="L1392" s="32"/>
      <c r="M1392" s="152"/>
      <c r="T1392" s="56"/>
      <c r="AT1392" s="17" t="s">
        <v>190</v>
      </c>
      <c r="AU1392" s="17" t="s">
        <v>85</v>
      </c>
    </row>
    <row r="1393" spans="2:65" s="1" customFormat="1" ht="24.2" customHeight="1">
      <c r="B1393" s="134"/>
      <c r="C1393" s="153" t="s">
        <v>2824</v>
      </c>
      <c r="D1393" s="153" t="s">
        <v>191</v>
      </c>
      <c r="E1393" s="154" t="s">
        <v>2825</v>
      </c>
      <c r="F1393" s="155" t="s">
        <v>2826</v>
      </c>
      <c r="G1393" s="156" t="s">
        <v>734</v>
      </c>
      <c r="H1393" s="157">
        <v>90</v>
      </c>
      <c r="I1393" s="158"/>
      <c r="J1393" s="159">
        <f>ROUND(I1393*H1393,2)</f>
        <v>0</v>
      </c>
      <c r="K1393" s="155" t="s">
        <v>1</v>
      </c>
      <c r="L1393" s="32"/>
      <c r="M1393" s="160" t="s">
        <v>1</v>
      </c>
      <c r="N1393" s="161" t="s">
        <v>41</v>
      </c>
      <c r="P1393" s="145">
        <f>O1393*H1393</f>
        <v>0</v>
      </c>
      <c r="Q1393" s="145">
        <v>0</v>
      </c>
      <c r="R1393" s="145">
        <f>Q1393*H1393</f>
        <v>0</v>
      </c>
      <c r="S1393" s="145">
        <v>0</v>
      </c>
      <c r="T1393" s="146">
        <f>S1393*H1393</f>
        <v>0</v>
      </c>
      <c r="AR1393" s="147" t="s">
        <v>188</v>
      </c>
      <c r="AT1393" s="147" t="s">
        <v>191</v>
      </c>
      <c r="AU1393" s="147" t="s">
        <v>85</v>
      </c>
      <c r="AY1393" s="17" t="s">
        <v>181</v>
      </c>
      <c r="BE1393" s="148">
        <f>IF(N1393="základní",J1393,0)</f>
        <v>0</v>
      </c>
      <c r="BF1393" s="148">
        <f>IF(N1393="snížená",J1393,0)</f>
        <v>0</v>
      </c>
      <c r="BG1393" s="148">
        <f>IF(N1393="zákl. přenesená",J1393,0)</f>
        <v>0</v>
      </c>
      <c r="BH1393" s="148">
        <f>IF(N1393="sníž. přenesená",J1393,0)</f>
        <v>0</v>
      </c>
      <c r="BI1393" s="148">
        <f>IF(N1393="nulová",J1393,0)</f>
        <v>0</v>
      </c>
      <c r="BJ1393" s="17" t="s">
        <v>83</v>
      </c>
      <c r="BK1393" s="148">
        <f>ROUND(I1393*H1393,2)</f>
        <v>0</v>
      </c>
      <c r="BL1393" s="17" t="s">
        <v>188</v>
      </c>
      <c r="BM1393" s="147" t="s">
        <v>2827</v>
      </c>
    </row>
    <row r="1394" spans="2:65" s="1" customFormat="1" ht="11.25">
      <c r="B1394" s="32"/>
      <c r="D1394" s="149" t="s">
        <v>190</v>
      </c>
      <c r="F1394" s="150" t="s">
        <v>2826</v>
      </c>
      <c r="I1394" s="151"/>
      <c r="L1394" s="32"/>
      <c r="M1394" s="152"/>
      <c r="T1394" s="56"/>
      <c r="AT1394" s="17" t="s">
        <v>190</v>
      </c>
      <c r="AU1394" s="17" t="s">
        <v>85</v>
      </c>
    </row>
    <row r="1395" spans="2:65" s="12" customFormat="1" ht="11.25">
      <c r="B1395" s="168"/>
      <c r="D1395" s="149" t="s">
        <v>1207</v>
      </c>
      <c r="E1395" s="169" t="s">
        <v>1</v>
      </c>
      <c r="F1395" s="170" t="s">
        <v>2828</v>
      </c>
      <c r="H1395" s="171">
        <v>90</v>
      </c>
      <c r="I1395" s="172"/>
      <c r="L1395" s="168"/>
      <c r="M1395" s="173"/>
      <c r="T1395" s="174"/>
      <c r="AT1395" s="169" t="s">
        <v>1207</v>
      </c>
      <c r="AU1395" s="169" t="s">
        <v>85</v>
      </c>
      <c r="AV1395" s="12" t="s">
        <v>85</v>
      </c>
      <c r="AW1395" s="12" t="s">
        <v>33</v>
      </c>
      <c r="AX1395" s="12" t="s">
        <v>83</v>
      </c>
      <c r="AY1395" s="169" t="s">
        <v>181</v>
      </c>
    </row>
    <row r="1396" spans="2:65" s="1" customFormat="1" ht="24.2" customHeight="1">
      <c r="B1396" s="134"/>
      <c r="C1396" s="153" t="s">
        <v>2829</v>
      </c>
      <c r="D1396" s="153" t="s">
        <v>191</v>
      </c>
      <c r="E1396" s="154" t="s">
        <v>2830</v>
      </c>
      <c r="F1396" s="155" t="s">
        <v>2831</v>
      </c>
      <c r="G1396" s="156" t="s">
        <v>734</v>
      </c>
      <c r="H1396" s="157">
        <v>90</v>
      </c>
      <c r="I1396" s="158"/>
      <c r="J1396" s="159">
        <f>ROUND(I1396*H1396,2)</f>
        <v>0</v>
      </c>
      <c r="K1396" s="155" t="s">
        <v>1</v>
      </c>
      <c r="L1396" s="32"/>
      <c r="M1396" s="160" t="s">
        <v>1</v>
      </c>
      <c r="N1396" s="161" t="s">
        <v>41</v>
      </c>
      <c r="P1396" s="145">
        <f>O1396*H1396</f>
        <v>0</v>
      </c>
      <c r="Q1396" s="145">
        <v>0</v>
      </c>
      <c r="R1396" s="145">
        <f>Q1396*H1396</f>
        <v>0</v>
      </c>
      <c r="S1396" s="145">
        <v>0</v>
      </c>
      <c r="T1396" s="146">
        <f>S1396*H1396</f>
        <v>0</v>
      </c>
      <c r="AR1396" s="147" t="s">
        <v>188</v>
      </c>
      <c r="AT1396" s="147" t="s">
        <v>191</v>
      </c>
      <c r="AU1396" s="147" t="s">
        <v>85</v>
      </c>
      <c r="AY1396" s="17" t="s">
        <v>181</v>
      </c>
      <c r="BE1396" s="148">
        <f>IF(N1396="základní",J1396,0)</f>
        <v>0</v>
      </c>
      <c r="BF1396" s="148">
        <f>IF(N1396="snížená",J1396,0)</f>
        <v>0</v>
      </c>
      <c r="BG1396" s="148">
        <f>IF(N1396="zákl. přenesená",J1396,0)</f>
        <v>0</v>
      </c>
      <c r="BH1396" s="148">
        <f>IF(N1396="sníž. přenesená",J1396,0)</f>
        <v>0</v>
      </c>
      <c r="BI1396" s="148">
        <f>IF(N1396="nulová",J1396,0)</f>
        <v>0</v>
      </c>
      <c r="BJ1396" s="17" t="s">
        <v>83</v>
      </c>
      <c r="BK1396" s="148">
        <f>ROUND(I1396*H1396,2)</f>
        <v>0</v>
      </c>
      <c r="BL1396" s="17" t="s">
        <v>188</v>
      </c>
      <c r="BM1396" s="147" t="s">
        <v>2832</v>
      </c>
    </row>
    <row r="1397" spans="2:65" s="1" customFormat="1" ht="19.5">
      <c r="B1397" s="32"/>
      <c r="D1397" s="149" t="s">
        <v>190</v>
      </c>
      <c r="F1397" s="150" t="s">
        <v>2831</v>
      </c>
      <c r="I1397" s="151"/>
      <c r="L1397" s="32"/>
      <c r="M1397" s="152"/>
      <c r="T1397" s="56"/>
      <c r="AT1397" s="17" t="s">
        <v>190</v>
      </c>
      <c r="AU1397" s="17" t="s">
        <v>85</v>
      </c>
    </row>
    <row r="1398" spans="2:65" s="1" customFormat="1" ht="24.2" customHeight="1">
      <c r="B1398" s="134"/>
      <c r="C1398" s="153" t="s">
        <v>2833</v>
      </c>
      <c r="D1398" s="153" t="s">
        <v>191</v>
      </c>
      <c r="E1398" s="154" t="s">
        <v>2834</v>
      </c>
      <c r="F1398" s="155" t="s">
        <v>2835</v>
      </c>
      <c r="G1398" s="156" t="s">
        <v>734</v>
      </c>
      <c r="H1398" s="157">
        <v>90</v>
      </c>
      <c r="I1398" s="158"/>
      <c r="J1398" s="159">
        <f>ROUND(I1398*H1398,2)</f>
        <v>0</v>
      </c>
      <c r="K1398" s="155" t="s">
        <v>1</v>
      </c>
      <c r="L1398" s="32"/>
      <c r="M1398" s="160" t="s">
        <v>1</v>
      </c>
      <c r="N1398" s="161" t="s">
        <v>41</v>
      </c>
      <c r="P1398" s="145">
        <f>O1398*H1398</f>
        <v>0</v>
      </c>
      <c r="Q1398" s="145">
        <v>0</v>
      </c>
      <c r="R1398" s="145">
        <f>Q1398*H1398</f>
        <v>0</v>
      </c>
      <c r="S1398" s="145">
        <v>0</v>
      </c>
      <c r="T1398" s="146">
        <f>S1398*H1398</f>
        <v>0</v>
      </c>
      <c r="AR1398" s="147" t="s">
        <v>188</v>
      </c>
      <c r="AT1398" s="147" t="s">
        <v>191</v>
      </c>
      <c r="AU1398" s="147" t="s">
        <v>85</v>
      </c>
      <c r="AY1398" s="17" t="s">
        <v>181</v>
      </c>
      <c r="BE1398" s="148">
        <f>IF(N1398="základní",J1398,0)</f>
        <v>0</v>
      </c>
      <c r="BF1398" s="148">
        <f>IF(N1398="snížená",J1398,0)</f>
        <v>0</v>
      </c>
      <c r="BG1398" s="148">
        <f>IF(N1398="zákl. přenesená",J1398,0)</f>
        <v>0</v>
      </c>
      <c r="BH1398" s="148">
        <f>IF(N1398="sníž. přenesená",J1398,0)</f>
        <v>0</v>
      </c>
      <c r="BI1398" s="148">
        <f>IF(N1398="nulová",J1398,0)</f>
        <v>0</v>
      </c>
      <c r="BJ1398" s="17" t="s">
        <v>83</v>
      </c>
      <c r="BK1398" s="148">
        <f>ROUND(I1398*H1398,2)</f>
        <v>0</v>
      </c>
      <c r="BL1398" s="17" t="s">
        <v>188</v>
      </c>
      <c r="BM1398" s="147" t="s">
        <v>2836</v>
      </c>
    </row>
    <row r="1399" spans="2:65" s="1" customFormat="1" ht="19.5">
      <c r="B1399" s="32"/>
      <c r="D1399" s="149" t="s">
        <v>190</v>
      </c>
      <c r="F1399" s="150" t="s">
        <v>2835</v>
      </c>
      <c r="I1399" s="151"/>
      <c r="L1399" s="32"/>
      <c r="M1399" s="152"/>
      <c r="T1399" s="56"/>
      <c r="AT1399" s="17" t="s">
        <v>190</v>
      </c>
      <c r="AU1399" s="17" t="s">
        <v>85</v>
      </c>
    </row>
    <row r="1400" spans="2:65" s="12" customFormat="1" ht="11.25">
      <c r="B1400" s="168"/>
      <c r="D1400" s="149" t="s">
        <v>1207</v>
      </c>
      <c r="E1400" s="169" t="s">
        <v>1</v>
      </c>
      <c r="F1400" s="170" t="s">
        <v>2828</v>
      </c>
      <c r="H1400" s="171">
        <v>90</v>
      </c>
      <c r="I1400" s="172"/>
      <c r="L1400" s="168"/>
      <c r="M1400" s="173"/>
      <c r="T1400" s="174"/>
      <c r="AT1400" s="169" t="s">
        <v>1207</v>
      </c>
      <c r="AU1400" s="169" t="s">
        <v>85</v>
      </c>
      <c r="AV1400" s="12" t="s">
        <v>85</v>
      </c>
      <c r="AW1400" s="12" t="s">
        <v>33</v>
      </c>
      <c r="AX1400" s="12" t="s">
        <v>83</v>
      </c>
      <c r="AY1400" s="169" t="s">
        <v>181</v>
      </c>
    </row>
    <row r="1401" spans="2:65" s="1" customFormat="1" ht="16.5" customHeight="1">
      <c r="B1401" s="134"/>
      <c r="C1401" s="135" t="s">
        <v>2837</v>
      </c>
      <c r="D1401" s="135" t="s">
        <v>182</v>
      </c>
      <c r="E1401" s="136" t="s">
        <v>2838</v>
      </c>
      <c r="F1401" s="137" t="s">
        <v>2839</v>
      </c>
      <c r="G1401" s="138" t="s">
        <v>630</v>
      </c>
      <c r="H1401" s="139">
        <v>9</v>
      </c>
      <c r="I1401" s="140"/>
      <c r="J1401" s="141">
        <f>ROUND(I1401*H1401,2)</f>
        <v>0</v>
      </c>
      <c r="K1401" s="137" t="s">
        <v>1</v>
      </c>
      <c r="L1401" s="142"/>
      <c r="M1401" s="143" t="s">
        <v>1</v>
      </c>
      <c r="N1401" s="144" t="s">
        <v>41</v>
      </c>
      <c r="P1401" s="145">
        <f>O1401*H1401</f>
        <v>0</v>
      </c>
      <c r="Q1401" s="145">
        <v>1E-3</v>
      </c>
      <c r="R1401" s="145">
        <f>Q1401*H1401</f>
        <v>9.0000000000000011E-3</v>
      </c>
      <c r="S1401" s="145">
        <v>0</v>
      </c>
      <c r="T1401" s="146">
        <f>S1401*H1401</f>
        <v>0</v>
      </c>
      <c r="AR1401" s="147" t="s">
        <v>187</v>
      </c>
      <c r="AT1401" s="147" t="s">
        <v>182</v>
      </c>
      <c r="AU1401" s="147" t="s">
        <v>85</v>
      </c>
      <c r="AY1401" s="17" t="s">
        <v>181</v>
      </c>
      <c r="BE1401" s="148">
        <f>IF(N1401="základní",J1401,0)</f>
        <v>0</v>
      </c>
      <c r="BF1401" s="148">
        <f>IF(N1401="snížená",J1401,0)</f>
        <v>0</v>
      </c>
      <c r="BG1401" s="148">
        <f>IF(N1401="zákl. přenesená",J1401,0)</f>
        <v>0</v>
      </c>
      <c r="BH1401" s="148">
        <f>IF(N1401="sníž. přenesená",J1401,0)</f>
        <v>0</v>
      </c>
      <c r="BI1401" s="148">
        <f>IF(N1401="nulová",J1401,0)</f>
        <v>0</v>
      </c>
      <c r="BJ1401" s="17" t="s">
        <v>83</v>
      </c>
      <c r="BK1401" s="148">
        <f>ROUND(I1401*H1401,2)</f>
        <v>0</v>
      </c>
      <c r="BL1401" s="17" t="s">
        <v>188</v>
      </c>
      <c r="BM1401" s="147" t="s">
        <v>2840</v>
      </c>
    </row>
    <row r="1402" spans="2:65" s="1" customFormat="1" ht="11.25">
      <c r="B1402" s="32"/>
      <c r="D1402" s="149" t="s">
        <v>190</v>
      </c>
      <c r="F1402" s="150" t="s">
        <v>2839</v>
      </c>
      <c r="I1402" s="151"/>
      <c r="L1402" s="32"/>
      <c r="M1402" s="152"/>
      <c r="T1402" s="56"/>
      <c r="AT1402" s="17" t="s">
        <v>190</v>
      </c>
      <c r="AU1402" s="17" t="s">
        <v>85</v>
      </c>
    </row>
    <row r="1403" spans="2:65" s="12" customFormat="1" ht="11.25">
      <c r="B1403" s="168"/>
      <c r="D1403" s="149" t="s">
        <v>1207</v>
      </c>
      <c r="E1403" s="169" t="s">
        <v>1</v>
      </c>
      <c r="F1403" s="170" t="s">
        <v>2841</v>
      </c>
      <c r="H1403" s="171">
        <v>9</v>
      </c>
      <c r="I1403" s="172"/>
      <c r="L1403" s="168"/>
      <c r="M1403" s="173"/>
      <c r="T1403" s="174"/>
      <c r="AT1403" s="169" t="s">
        <v>1207</v>
      </c>
      <c r="AU1403" s="169" t="s">
        <v>85</v>
      </c>
      <c r="AV1403" s="12" t="s">
        <v>85</v>
      </c>
      <c r="AW1403" s="12" t="s">
        <v>33</v>
      </c>
      <c r="AX1403" s="12" t="s">
        <v>83</v>
      </c>
      <c r="AY1403" s="169" t="s">
        <v>181</v>
      </c>
    </row>
    <row r="1404" spans="2:65" s="1" customFormat="1" ht="24.2" customHeight="1">
      <c r="B1404" s="134"/>
      <c r="C1404" s="153" t="s">
        <v>2842</v>
      </c>
      <c r="D1404" s="153" t="s">
        <v>191</v>
      </c>
      <c r="E1404" s="154" t="s">
        <v>2843</v>
      </c>
      <c r="F1404" s="155" t="s">
        <v>2844</v>
      </c>
      <c r="G1404" s="156" t="s">
        <v>734</v>
      </c>
      <c r="H1404" s="157">
        <v>90</v>
      </c>
      <c r="I1404" s="158"/>
      <c r="J1404" s="159">
        <f>ROUND(I1404*H1404,2)</f>
        <v>0</v>
      </c>
      <c r="K1404" s="155" t="s">
        <v>1</v>
      </c>
      <c r="L1404" s="32"/>
      <c r="M1404" s="160" t="s">
        <v>1</v>
      </c>
      <c r="N1404" s="161" t="s">
        <v>41</v>
      </c>
      <c r="P1404" s="145">
        <f>O1404*H1404</f>
        <v>0</v>
      </c>
      <c r="Q1404" s="145">
        <v>0</v>
      </c>
      <c r="R1404" s="145">
        <f>Q1404*H1404</f>
        <v>0</v>
      </c>
      <c r="S1404" s="145">
        <v>0</v>
      </c>
      <c r="T1404" s="146">
        <f>S1404*H1404</f>
        <v>0</v>
      </c>
      <c r="AR1404" s="147" t="s">
        <v>188</v>
      </c>
      <c r="AT1404" s="147" t="s">
        <v>191</v>
      </c>
      <c r="AU1404" s="147" t="s">
        <v>85</v>
      </c>
      <c r="AY1404" s="17" t="s">
        <v>181</v>
      </c>
      <c r="BE1404" s="148">
        <f>IF(N1404="základní",J1404,0)</f>
        <v>0</v>
      </c>
      <c r="BF1404" s="148">
        <f>IF(N1404="snížená",J1404,0)</f>
        <v>0</v>
      </c>
      <c r="BG1404" s="148">
        <f>IF(N1404="zákl. přenesená",J1404,0)</f>
        <v>0</v>
      </c>
      <c r="BH1404" s="148">
        <f>IF(N1404="sníž. přenesená",J1404,0)</f>
        <v>0</v>
      </c>
      <c r="BI1404" s="148">
        <f>IF(N1404="nulová",J1404,0)</f>
        <v>0</v>
      </c>
      <c r="BJ1404" s="17" t="s">
        <v>83</v>
      </c>
      <c r="BK1404" s="148">
        <f>ROUND(I1404*H1404,2)</f>
        <v>0</v>
      </c>
      <c r="BL1404" s="17" t="s">
        <v>188</v>
      </c>
      <c r="BM1404" s="147" t="s">
        <v>2845</v>
      </c>
    </row>
    <row r="1405" spans="2:65" s="1" customFormat="1" ht="19.5">
      <c r="B1405" s="32"/>
      <c r="D1405" s="149" t="s">
        <v>190</v>
      </c>
      <c r="F1405" s="150" t="s">
        <v>2844</v>
      </c>
      <c r="I1405" s="151"/>
      <c r="L1405" s="32"/>
      <c r="M1405" s="152"/>
      <c r="T1405" s="56"/>
      <c r="AT1405" s="17" t="s">
        <v>190</v>
      </c>
      <c r="AU1405" s="17" t="s">
        <v>85</v>
      </c>
    </row>
    <row r="1406" spans="2:65" s="1" customFormat="1" ht="24.2" customHeight="1">
      <c r="B1406" s="134"/>
      <c r="C1406" s="135" t="s">
        <v>2846</v>
      </c>
      <c r="D1406" s="135" t="s">
        <v>182</v>
      </c>
      <c r="E1406" s="136" t="s">
        <v>2847</v>
      </c>
      <c r="F1406" s="137" t="s">
        <v>2848</v>
      </c>
      <c r="G1406" s="138" t="s">
        <v>630</v>
      </c>
      <c r="H1406" s="139">
        <v>11.25</v>
      </c>
      <c r="I1406" s="140"/>
      <c r="J1406" s="141">
        <f>ROUND(I1406*H1406,2)</f>
        <v>0</v>
      </c>
      <c r="K1406" s="137" t="s">
        <v>1</v>
      </c>
      <c r="L1406" s="142"/>
      <c r="M1406" s="143" t="s">
        <v>1</v>
      </c>
      <c r="N1406" s="144" t="s">
        <v>41</v>
      </c>
      <c r="P1406" s="145">
        <f>O1406*H1406</f>
        <v>0</v>
      </c>
      <c r="Q1406" s="145">
        <v>1E-3</v>
      </c>
      <c r="R1406" s="145">
        <f>Q1406*H1406</f>
        <v>1.125E-2</v>
      </c>
      <c r="S1406" s="145">
        <v>0</v>
      </c>
      <c r="T1406" s="146">
        <f>S1406*H1406</f>
        <v>0</v>
      </c>
      <c r="AR1406" s="147" t="s">
        <v>187</v>
      </c>
      <c r="AT1406" s="147" t="s">
        <v>182</v>
      </c>
      <c r="AU1406" s="147" t="s">
        <v>85</v>
      </c>
      <c r="AY1406" s="17" t="s">
        <v>181</v>
      </c>
      <c r="BE1406" s="148">
        <f>IF(N1406="základní",J1406,0)</f>
        <v>0</v>
      </c>
      <c r="BF1406" s="148">
        <f>IF(N1406="snížená",J1406,0)</f>
        <v>0</v>
      </c>
      <c r="BG1406" s="148">
        <f>IF(N1406="zákl. přenesená",J1406,0)</f>
        <v>0</v>
      </c>
      <c r="BH1406" s="148">
        <f>IF(N1406="sníž. přenesená",J1406,0)</f>
        <v>0</v>
      </c>
      <c r="BI1406" s="148">
        <f>IF(N1406="nulová",J1406,0)</f>
        <v>0</v>
      </c>
      <c r="BJ1406" s="17" t="s">
        <v>83</v>
      </c>
      <c r="BK1406" s="148">
        <f>ROUND(I1406*H1406,2)</f>
        <v>0</v>
      </c>
      <c r="BL1406" s="17" t="s">
        <v>188</v>
      </c>
      <c r="BM1406" s="147" t="s">
        <v>2849</v>
      </c>
    </row>
    <row r="1407" spans="2:65" s="1" customFormat="1" ht="19.5">
      <c r="B1407" s="32"/>
      <c r="D1407" s="149" t="s">
        <v>190</v>
      </c>
      <c r="F1407" s="150" t="s">
        <v>2848</v>
      </c>
      <c r="I1407" s="151"/>
      <c r="L1407" s="32"/>
      <c r="M1407" s="152"/>
      <c r="T1407" s="56"/>
      <c r="AT1407" s="17" t="s">
        <v>190</v>
      </c>
      <c r="AU1407" s="17" t="s">
        <v>85</v>
      </c>
    </row>
    <row r="1408" spans="2:65" s="12" customFormat="1" ht="11.25">
      <c r="B1408" s="168"/>
      <c r="D1408" s="149" t="s">
        <v>1207</v>
      </c>
      <c r="E1408" s="169" t="s">
        <v>1</v>
      </c>
      <c r="F1408" s="170" t="s">
        <v>2850</v>
      </c>
      <c r="H1408" s="171">
        <v>11.25</v>
      </c>
      <c r="I1408" s="172"/>
      <c r="L1408" s="168"/>
      <c r="M1408" s="173"/>
      <c r="T1408" s="174"/>
      <c r="AT1408" s="169" t="s">
        <v>1207</v>
      </c>
      <c r="AU1408" s="169" t="s">
        <v>85</v>
      </c>
      <c r="AV1408" s="12" t="s">
        <v>85</v>
      </c>
      <c r="AW1408" s="12" t="s">
        <v>33</v>
      </c>
      <c r="AX1408" s="12" t="s">
        <v>83</v>
      </c>
      <c r="AY1408" s="169" t="s">
        <v>181</v>
      </c>
    </row>
    <row r="1409" spans="2:65" s="1" customFormat="1" ht="16.5" customHeight="1">
      <c r="B1409" s="134"/>
      <c r="C1409" s="153" t="s">
        <v>2851</v>
      </c>
      <c r="D1409" s="153" t="s">
        <v>191</v>
      </c>
      <c r="E1409" s="154" t="s">
        <v>2852</v>
      </c>
      <c r="F1409" s="155" t="s">
        <v>2853</v>
      </c>
      <c r="G1409" s="156" t="s">
        <v>734</v>
      </c>
      <c r="H1409" s="157">
        <v>7.8</v>
      </c>
      <c r="I1409" s="158"/>
      <c r="J1409" s="159">
        <f>ROUND(I1409*H1409,2)</f>
        <v>0</v>
      </c>
      <c r="K1409" s="155" t="s">
        <v>1</v>
      </c>
      <c r="L1409" s="32"/>
      <c r="M1409" s="160" t="s">
        <v>1</v>
      </c>
      <c r="N1409" s="161" t="s">
        <v>41</v>
      </c>
      <c r="P1409" s="145">
        <f>O1409*H1409</f>
        <v>0</v>
      </c>
      <c r="Q1409" s="145">
        <v>5.9999999999999995E-4</v>
      </c>
      <c r="R1409" s="145">
        <f>Q1409*H1409</f>
        <v>4.6799999999999993E-3</v>
      </c>
      <c r="S1409" s="145">
        <v>0</v>
      </c>
      <c r="T1409" s="146">
        <f>S1409*H1409</f>
        <v>0</v>
      </c>
      <c r="AR1409" s="147" t="s">
        <v>188</v>
      </c>
      <c r="AT1409" s="147" t="s">
        <v>191</v>
      </c>
      <c r="AU1409" s="147" t="s">
        <v>85</v>
      </c>
      <c r="AY1409" s="17" t="s">
        <v>181</v>
      </c>
      <c r="BE1409" s="148">
        <f>IF(N1409="základní",J1409,0)</f>
        <v>0</v>
      </c>
      <c r="BF1409" s="148">
        <f>IF(N1409="snížená",J1409,0)</f>
        <v>0</v>
      </c>
      <c r="BG1409" s="148">
        <f>IF(N1409="zákl. přenesená",J1409,0)</f>
        <v>0</v>
      </c>
      <c r="BH1409" s="148">
        <f>IF(N1409="sníž. přenesená",J1409,0)</f>
        <v>0</v>
      </c>
      <c r="BI1409" s="148">
        <f>IF(N1409="nulová",J1409,0)</f>
        <v>0</v>
      </c>
      <c r="BJ1409" s="17" t="s">
        <v>83</v>
      </c>
      <c r="BK1409" s="148">
        <f>ROUND(I1409*H1409,2)</f>
        <v>0</v>
      </c>
      <c r="BL1409" s="17" t="s">
        <v>188</v>
      </c>
      <c r="BM1409" s="147" t="s">
        <v>2854</v>
      </c>
    </row>
    <row r="1410" spans="2:65" s="1" customFormat="1" ht="11.25">
      <c r="B1410" s="32"/>
      <c r="D1410" s="149" t="s">
        <v>190</v>
      </c>
      <c r="F1410" s="150" t="s">
        <v>2853</v>
      </c>
      <c r="I1410" s="151"/>
      <c r="L1410" s="32"/>
      <c r="M1410" s="152"/>
      <c r="T1410" s="56"/>
      <c r="AT1410" s="17" t="s">
        <v>190</v>
      </c>
      <c r="AU1410" s="17" t="s">
        <v>85</v>
      </c>
    </row>
    <row r="1411" spans="2:65" s="12" customFormat="1" ht="11.25">
      <c r="B1411" s="168"/>
      <c r="D1411" s="149" t="s">
        <v>1207</v>
      </c>
      <c r="E1411" s="169" t="s">
        <v>1</v>
      </c>
      <c r="F1411" s="170" t="s">
        <v>1468</v>
      </c>
      <c r="H1411" s="171">
        <v>7.8</v>
      </c>
      <c r="I1411" s="172"/>
      <c r="L1411" s="168"/>
      <c r="M1411" s="173"/>
      <c r="T1411" s="174"/>
      <c r="AT1411" s="169" t="s">
        <v>1207</v>
      </c>
      <c r="AU1411" s="169" t="s">
        <v>85</v>
      </c>
      <c r="AV1411" s="12" t="s">
        <v>85</v>
      </c>
      <c r="AW1411" s="12" t="s">
        <v>33</v>
      </c>
      <c r="AX1411" s="12" t="s">
        <v>83</v>
      </c>
      <c r="AY1411" s="169" t="s">
        <v>181</v>
      </c>
    </row>
    <row r="1412" spans="2:65" s="1" customFormat="1" ht="24.2" customHeight="1">
      <c r="B1412" s="134"/>
      <c r="C1412" s="153" t="s">
        <v>2855</v>
      </c>
      <c r="D1412" s="153" t="s">
        <v>191</v>
      </c>
      <c r="E1412" s="154" t="s">
        <v>2856</v>
      </c>
      <c r="F1412" s="155" t="s">
        <v>2857</v>
      </c>
      <c r="G1412" s="156" t="s">
        <v>734</v>
      </c>
      <c r="H1412" s="157">
        <v>10</v>
      </c>
      <c r="I1412" s="158"/>
      <c r="J1412" s="159">
        <f>ROUND(I1412*H1412,2)</f>
        <v>0</v>
      </c>
      <c r="K1412" s="155" t="s">
        <v>1</v>
      </c>
      <c r="L1412" s="32"/>
      <c r="M1412" s="160" t="s">
        <v>1</v>
      </c>
      <c r="N1412" s="161" t="s">
        <v>41</v>
      </c>
      <c r="P1412" s="145">
        <f>O1412*H1412</f>
        <v>0</v>
      </c>
      <c r="Q1412" s="145">
        <v>4.0000000000000003E-5</v>
      </c>
      <c r="R1412" s="145">
        <f>Q1412*H1412</f>
        <v>4.0000000000000002E-4</v>
      </c>
      <c r="S1412" s="145">
        <v>0</v>
      </c>
      <c r="T1412" s="146">
        <f>S1412*H1412</f>
        <v>0</v>
      </c>
      <c r="AR1412" s="147" t="s">
        <v>188</v>
      </c>
      <c r="AT1412" s="147" t="s">
        <v>191</v>
      </c>
      <c r="AU1412" s="147" t="s">
        <v>85</v>
      </c>
      <c r="AY1412" s="17" t="s">
        <v>181</v>
      </c>
      <c r="BE1412" s="148">
        <f>IF(N1412="základní",J1412,0)</f>
        <v>0</v>
      </c>
      <c r="BF1412" s="148">
        <f>IF(N1412="snížená",J1412,0)</f>
        <v>0</v>
      </c>
      <c r="BG1412" s="148">
        <f>IF(N1412="zákl. přenesená",J1412,0)</f>
        <v>0</v>
      </c>
      <c r="BH1412" s="148">
        <f>IF(N1412="sníž. přenesená",J1412,0)</f>
        <v>0</v>
      </c>
      <c r="BI1412" s="148">
        <f>IF(N1412="nulová",J1412,0)</f>
        <v>0</v>
      </c>
      <c r="BJ1412" s="17" t="s">
        <v>83</v>
      </c>
      <c r="BK1412" s="148">
        <f>ROUND(I1412*H1412,2)</f>
        <v>0</v>
      </c>
      <c r="BL1412" s="17" t="s">
        <v>188</v>
      </c>
      <c r="BM1412" s="147" t="s">
        <v>2858</v>
      </c>
    </row>
    <row r="1413" spans="2:65" s="1" customFormat="1" ht="11.25">
      <c r="B1413" s="32"/>
      <c r="D1413" s="149" t="s">
        <v>190</v>
      </c>
      <c r="F1413" s="150" t="s">
        <v>2857</v>
      </c>
      <c r="I1413" s="151"/>
      <c r="L1413" s="32"/>
      <c r="M1413" s="152"/>
      <c r="T1413" s="56"/>
      <c r="AT1413" s="17" t="s">
        <v>190</v>
      </c>
      <c r="AU1413" s="17" t="s">
        <v>85</v>
      </c>
    </row>
    <row r="1414" spans="2:65" s="12" customFormat="1" ht="11.25">
      <c r="B1414" s="168"/>
      <c r="D1414" s="149" t="s">
        <v>1207</v>
      </c>
      <c r="E1414" s="169" t="s">
        <v>1</v>
      </c>
      <c r="F1414" s="170" t="s">
        <v>2859</v>
      </c>
      <c r="H1414" s="171">
        <v>10</v>
      </c>
      <c r="I1414" s="172"/>
      <c r="L1414" s="168"/>
      <c r="M1414" s="173"/>
      <c r="T1414" s="174"/>
      <c r="AT1414" s="169" t="s">
        <v>1207</v>
      </c>
      <c r="AU1414" s="169" t="s">
        <v>85</v>
      </c>
      <c r="AV1414" s="12" t="s">
        <v>85</v>
      </c>
      <c r="AW1414" s="12" t="s">
        <v>33</v>
      </c>
      <c r="AX1414" s="12" t="s">
        <v>83</v>
      </c>
      <c r="AY1414" s="169" t="s">
        <v>181</v>
      </c>
    </row>
    <row r="1415" spans="2:65" s="1" customFormat="1" ht="24.2" customHeight="1">
      <c r="B1415" s="134"/>
      <c r="C1415" s="153" t="s">
        <v>2860</v>
      </c>
      <c r="D1415" s="153" t="s">
        <v>191</v>
      </c>
      <c r="E1415" s="154" t="s">
        <v>2861</v>
      </c>
      <c r="F1415" s="155" t="s">
        <v>2862</v>
      </c>
      <c r="G1415" s="156" t="s">
        <v>734</v>
      </c>
      <c r="H1415" s="157">
        <v>10</v>
      </c>
      <c r="I1415" s="158"/>
      <c r="J1415" s="159">
        <f>ROUND(I1415*H1415,2)</f>
        <v>0</v>
      </c>
      <c r="K1415" s="155" t="s">
        <v>1</v>
      </c>
      <c r="L1415" s="32"/>
      <c r="M1415" s="160" t="s">
        <v>1</v>
      </c>
      <c r="N1415" s="161" t="s">
        <v>41</v>
      </c>
      <c r="P1415" s="145">
        <f>O1415*H1415</f>
        <v>0</v>
      </c>
      <c r="Q1415" s="145">
        <v>1.7000000000000001E-4</v>
      </c>
      <c r="R1415" s="145">
        <f>Q1415*H1415</f>
        <v>1.7000000000000001E-3</v>
      </c>
      <c r="S1415" s="145">
        <v>0</v>
      </c>
      <c r="T1415" s="146">
        <f>S1415*H1415</f>
        <v>0</v>
      </c>
      <c r="AR1415" s="147" t="s">
        <v>188</v>
      </c>
      <c r="AT1415" s="147" t="s">
        <v>191</v>
      </c>
      <c r="AU1415" s="147" t="s">
        <v>85</v>
      </c>
      <c r="AY1415" s="17" t="s">
        <v>181</v>
      </c>
      <c r="BE1415" s="148">
        <f>IF(N1415="základní",J1415,0)</f>
        <v>0</v>
      </c>
      <c r="BF1415" s="148">
        <f>IF(N1415="snížená",J1415,0)</f>
        <v>0</v>
      </c>
      <c r="BG1415" s="148">
        <f>IF(N1415="zákl. přenesená",J1415,0)</f>
        <v>0</v>
      </c>
      <c r="BH1415" s="148">
        <f>IF(N1415="sníž. přenesená",J1415,0)</f>
        <v>0</v>
      </c>
      <c r="BI1415" s="148">
        <f>IF(N1415="nulová",J1415,0)</f>
        <v>0</v>
      </c>
      <c r="BJ1415" s="17" t="s">
        <v>83</v>
      </c>
      <c r="BK1415" s="148">
        <f>ROUND(I1415*H1415,2)</f>
        <v>0</v>
      </c>
      <c r="BL1415" s="17" t="s">
        <v>188</v>
      </c>
      <c r="BM1415" s="147" t="s">
        <v>2863</v>
      </c>
    </row>
    <row r="1416" spans="2:65" s="1" customFormat="1" ht="11.25">
      <c r="B1416" s="32"/>
      <c r="D1416" s="149" t="s">
        <v>190</v>
      </c>
      <c r="F1416" s="150" t="s">
        <v>2862</v>
      </c>
      <c r="I1416" s="151"/>
      <c r="L1416" s="32"/>
      <c r="M1416" s="152"/>
      <c r="T1416" s="56"/>
      <c r="AT1416" s="17" t="s">
        <v>190</v>
      </c>
      <c r="AU1416" s="17" t="s">
        <v>85</v>
      </c>
    </row>
    <row r="1417" spans="2:65" s="1" customFormat="1" ht="24.2" customHeight="1">
      <c r="B1417" s="134"/>
      <c r="C1417" s="153" t="s">
        <v>2864</v>
      </c>
      <c r="D1417" s="153" t="s">
        <v>191</v>
      </c>
      <c r="E1417" s="154" t="s">
        <v>2865</v>
      </c>
      <c r="F1417" s="155" t="s">
        <v>2866</v>
      </c>
      <c r="G1417" s="156" t="s">
        <v>734</v>
      </c>
      <c r="H1417" s="157">
        <v>3.0259999999999998</v>
      </c>
      <c r="I1417" s="158"/>
      <c r="J1417" s="159">
        <f>ROUND(I1417*H1417,2)</f>
        <v>0</v>
      </c>
      <c r="K1417" s="155" t="s">
        <v>1</v>
      </c>
      <c r="L1417" s="32"/>
      <c r="M1417" s="160" t="s">
        <v>1</v>
      </c>
      <c r="N1417" s="161" t="s">
        <v>41</v>
      </c>
      <c r="P1417" s="145">
        <f>O1417*H1417</f>
        <v>0</v>
      </c>
      <c r="Q1417" s="145">
        <v>2.1000000000000001E-4</v>
      </c>
      <c r="R1417" s="145">
        <f>Q1417*H1417</f>
        <v>6.3546000000000002E-4</v>
      </c>
      <c r="S1417" s="145">
        <v>0</v>
      </c>
      <c r="T1417" s="146">
        <f>S1417*H1417</f>
        <v>0</v>
      </c>
      <c r="AR1417" s="147" t="s">
        <v>188</v>
      </c>
      <c r="AT1417" s="147" t="s">
        <v>191</v>
      </c>
      <c r="AU1417" s="147" t="s">
        <v>85</v>
      </c>
      <c r="AY1417" s="17" t="s">
        <v>181</v>
      </c>
      <c r="BE1417" s="148">
        <f>IF(N1417="základní",J1417,0)</f>
        <v>0</v>
      </c>
      <c r="BF1417" s="148">
        <f>IF(N1417="snížená",J1417,0)</f>
        <v>0</v>
      </c>
      <c r="BG1417" s="148">
        <f>IF(N1417="zákl. přenesená",J1417,0)</f>
        <v>0</v>
      </c>
      <c r="BH1417" s="148">
        <f>IF(N1417="sníž. přenesená",J1417,0)</f>
        <v>0</v>
      </c>
      <c r="BI1417" s="148">
        <f>IF(N1417="nulová",J1417,0)</f>
        <v>0</v>
      </c>
      <c r="BJ1417" s="17" t="s">
        <v>83</v>
      </c>
      <c r="BK1417" s="148">
        <f>ROUND(I1417*H1417,2)</f>
        <v>0</v>
      </c>
      <c r="BL1417" s="17" t="s">
        <v>188</v>
      </c>
      <c r="BM1417" s="147" t="s">
        <v>2867</v>
      </c>
    </row>
    <row r="1418" spans="2:65" s="1" customFormat="1" ht="11.25">
      <c r="B1418" s="32"/>
      <c r="D1418" s="149" t="s">
        <v>190</v>
      </c>
      <c r="F1418" s="150" t="s">
        <v>2866</v>
      </c>
      <c r="I1418" s="151"/>
      <c r="L1418" s="32"/>
      <c r="M1418" s="152"/>
      <c r="T1418" s="56"/>
      <c r="AT1418" s="17" t="s">
        <v>190</v>
      </c>
      <c r="AU1418" s="17" t="s">
        <v>85</v>
      </c>
    </row>
    <row r="1419" spans="2:65" s="12" customFormat="1" ht="11.25">
      <c r="B1419" s="168"/>
      <c r="D1419" s="149" t="s">
        <v>1207</v>
      </c>
      <c r="E1419" s="169" t="s">
        <v>1</v>
      </c>
      <c r="F1419" s="170" t="s">
        <v>2868</v>
      </c>
      <c r="H1419" s="171">
        <v>3.0259999999999998</v>
      </c>
      <c r="I1419" s="172"/>
      <c r="L1419" s="168"/>
      <c r="M1419" s="173"/>
      <c r="T1419" s="174"/>
      <c r="AT1419" s="169" t="s">
        <v>1207</v>
      </c>
      <c r="AU1419" s="169" t="s">
        <v>85</v>
      </c>
      <c r="AV1419" s="12" t="s">
        <v>85</v>
      </c>
      <c r="AW1419" s="12" t="s">
        <v>33</v>
      </c>
      <c r="AX1419" s="12" t="s">
        <v>83</v>
      </c>
      <c r="AY1419" s="169" t="s">
        <v>181</v>
      </c>
    </row>
    <row r="1420" spans="2:65" s="1" customFormat="1" ht="21.75" customHeight="1">
      <c r="B1420" s="134"/>
      <c r="C1420" s="153" t="s">
        <v>2869</v>
      </c>
      <c r="D1420" s="153" t="s">
        <v>191</v>
      </c>
      <c r="E1420" s="154" t="s">
        <v>2870</v>
      </c>
      <c r="F1420" s="155" t="s">
        <v>2871</v>
      </c>
      <c r="G1420" s="156" t="s">
        <v>734</v>
      </c>
      <c r="H1420" s="157">
        <v>10</v>
      </c>
      <c r="I1420" s="158"/>
      <c r="J1420" s="159">
        <f>ROUND(I1420*H1420,2)</f>
        <v>0</v>
      </c>
      <c r="K1420" s="155" t="s">
        <v>1</v>
      </c>
      <c r="L1420" s="32"/>
      <c r="M1420" s="160" t="s">
        <v>1</v>
      </c>
      <c r="N1420" s="161" t="s">
        <v>41</v>
      </c>
      <c r="P1420" s="145">
        <f>O1420*H1420</f>
        <v>0</v>
      </c>
      <c r="Q1420" s="145">
        <v>1.7000000000000001E-4</v>
      </c>
      <c r="R1420" s="145">
        <f>Q1420*H1420</f>
        <v>1.7000000000000001E-3</v>
      </c>
      <c r="S1420" s="145">
        <v>0</v>
      </c>
      <c r="T1420" s="146">
        <f>S1420*H1420</f>
        <v>0</v>
      </c>
      <c r="AR1420" s="147" t="s">
        <v>188</v>
      </c>
      <c r="AT1420" s="147" t="s">
        <v>191</v>
      </c>
      <c r="AU1420" s="147" t="s">
        <v>85</v>
      </c>
      <c r="AY1420" s="17" t="s">
        <v>181</v>
      </c>
      <c r="BE1420" s="148">
        <f>IF(N1420="základní",J1420,0)</f>
        <v>0</v>
      </c>
      <c r="BF1420" s="148">
        <f>IF(N1420="snížená",J1420,0)</f>
        <v>0</v>
      </c>
      <c r="BG1420" s="148">
        <f>IF(N1420="zákl. přenesená",J1420,0)</f>
        <v>0</v>
      </c>
      <c r="BH1420" s="148">
        <f>IF(N1420="sníž. přenesená",J1420,0)</f>
        <v>0</v>
      </c>
      <c r="BI1420" s="148">
        <f>IF(N1420="nulová",J1420,0)</f>
        <v>0</v>
      </c>
      <c r="BJ1420" s="17" t="s">
        <v>83</v>
      </c>
      <c r="BK1420" s="148">
        <f>ROUND(I1420*H1420,2)</f>
        <v>0</v>
      </c>
      <c r="BL1420" s="17" t="s">
        <v>188</v>
      </c>
      <c r="BM1420" s="147" t="s">
        <v>2872</v>
      </c>
    </row>
    <row r="1421" spans="2:65" s="1" customFormat="1" ht="11.25">
      <c r="B1421" s="32"/>
      <c r="D1421" s="149" t="s">
        <v>190</v>
      </c>
      <c r="F1421" s="150" t="s">
        <v>2871</v>
      </c>
      <c r="I1421" s="151"/>
      <c r="L1421" s="32"/>
      <c r="M1421" s="152"/>
      <c r="T1421" s="56"/>
      <c r="AT1421" s="17" t="s">
        <v>190</v>
      </c>
      <c r="AU1421" s="17" t="s">
        <v>85</v>
      </c>
    </row>
    <row r="1422" spans="2:65" s="1" customFormat="1" ht="21.75" customHeight="1">
      <c r="B1422" s="134"/>
      <c r="C1422" s="153" t="s">
        <v>2873</v>
      </c>
      <c r="D1422" s="153" t="s">
        <v>191</v>
      </c>
      <c r="E1422" s="154" t="s">
        <v>2874</v>
      </c>
      <c r="F1422" s="155" t="s">
        <v>2875</v>
      </c>
      <c r="G1422" s="156" t="s">
        <v>734</v>
      </c>
      <c r="H1422" s="157">
        <v>3.0259999999999998</v>
      </c>
      <c r="I1422" s="158"/>
      <c r="J1422" s="159">
        <f>ROUND(I1422*H1422,2)</f>
        <v>0</v>
      </c>
      <c r="K1422" s="155" t="s">
        <v>1</v>
      </c>
      <c r="L1422" s="32"/>
      <c r="M1422" s="160" t="s">
        <v>1</v>
      </c>
      <c r="N1422" s="161" t="s">
        <v>41</v>
      </c>
      <c r="P1422" s="145">
        <f>O1422*H1422</f>
        <v>0</v>
      </c>
      <c r="Q1422" s="145">
        <v>3.8000000000000002E-4</v>
      </c>
      <c r="R1422" s="145">
        <f>Q1422*H1422</f>
        <v>1.14988E-3</v>
      </c>
      <c r="S1422" s="145">
        <v>0</v>
      </c>
      <c r="T1422" s="146">
        <f>S1422*H1422</f>
        <v>0</v>
      </c>
      <c r="AR1422" s="147" t="s">
        <v>188</v>
      </c>
      <c r="AT1422" s="147" t="s">
        <v>191</v>
      </c>
      <c r="AU1422" s="147" t="s">
        <v>85</v>
      </c>
      <c r="AY1422" s="17" t="s">
        <v>181</v>
      </c>
      <c r="BE1422" s="148">
        <f>IF(N1422="základní",J1422,0)</f>
        <v>0</v>
      </c>
      <c r="BF1422" s="148">
        <f>IF(N1422="snížená",J1422,0)</f>
        <v>0</v>
      </c>
      <c r="BG1422" s="148">
        <f>IF(N1422="zákl. přenesená",J1422,0)</f>
        <v>0</v>
      </c>
      <c r="BH1422" s="148">
        <f>IF(N1422="sníž. přenesená",J1422,0)</f>
        <v>0</v>
      </c>
      <c r="BI1422" s="148">
        <f>IF(N1422="nulová",J1422,0)</f>
        <v>0</v>
      </c>
      <c r="BJ1422" s="17" t="s">
        <v>83</v>
      </c>
      <c r="BK1422" s="148">
        <f>ROUND(I1422*H1422,2)</f>
        <v>0</v>
      </c>
      <c r="BL1422" s="17" t="s">
        <v>188</v>
      </c>
      <c r="BM1422" s="147" t="s">
        <v>2876</v>
      </c>
    </row>
    <row r="1423" spans="2:65" s="1" customFormat="1" ht="11.25">
      <c r="B1423" s="32"/>
      <c r="D1423" s="149" t="s">
        <v>190</v>
      </c>
      <c r="F1423" s="150" t="s">
        <v>2875</v>
      </c>
      <c r="I1423" s="151"/>
      <c r="L1423" s="32"/>
      <c r="M1423" s="152"/>
      <c r="T1423" s="56"/>
      <c r="AT1423" s="17" t="s">
        <v>190</v>
      </c>
      <c r="AU1423" s="17" t="s">
        <v>85</v>
      </c>
    </row>
    <row r="1424" spans="2:65" s="1" customFormat="1" ht="24.2" customHeight="1">
      <c r="B1424" s="134"/>
      <c r="C1424" s="153" t="s">
        <v>2877</v>
      </c>
      <c r="D1424" s="153" t="s">
        <v>191</v>
      </c>
      <c r="E1424" s="154" t="s">
        <v>2878</v>
      </c>
      <c r="F1424" s="155" t="s">
        <v>2879</v>
      </c>
      <c r="G1424" s="156" t="s">
        <v>734</v>
      </c>
      <c r="H1424" s="157">
        <v>10</v>
      </c>
      <c r="I1424" s="158"/>
      <c r="J1424" s="159">
        <f>ROUND(I1424*H1424,2)</f>
        <v>0</v>
      </c>
      <c r="K1424" s="155" t="s">
        <v>1</v>
      </c>
      <c r="L1424" s="32"/>
      <c r="M1424" s="160" t="s">
        <v>1</v>
      </c>
      <c r="N1424" s="161" t="s">
        <v>41</v>
      </c>
      <c r="P1424" s="145">
        <f>O1424*H1424</f>
        <v>0</v>
      </c>
      <c r="Q1424" s="145">
        <v>1.1E-4</v>
      </c>
      <c r="R1424" s="145">
        <f>Q1424*H1424</f>
        <v>1.1000000000000001E-3</v>
      </c>
      <c r="S1424" s="145">
        <v>0</v>
      </c>
      <c r="T1424" s="146">
        <f>S1424*H1424</f>
        <v>0</v>
      </c>
      <c r="AR1424" s="147" t="s">
        <v>188</v>
      </c>
      <c r="AT1424" s="147" t="s">
        <v>191</v>
      </c>
      <c r="AU1424" s="147" t="s">
        <v>85</v>
      </c>
      <c r="AY1424" s="17" t="s">
        <v>181</v>
      </c>
      <c r="BE1424" s="148">
        <f>IF(N1424="základní",J1424,0)</f>
        <v>0</v>
      </c>
      <c r="BF1424" s="148">
        <f>IF(N1424="snížená",J1424,0)</f>
        <v>0</v>
      </c>
      <c r="BG1424" s="148">
        <f>IF(N1424="zákl. přenesená",J1424,0)</f>
        <v>0</v>
      </c>
      <c r="BH1424" s="148">
        <f>IF(N1424="sníž. přenesená",J1424,0)</f>
        <v>0</v>
      </c>
      <c r="BI1424" s="148">
        <f>IF(N1424="nulová",J1424,0)</f>
        <v>0</v>
      </c>
      <c r="BJ1424" s="17" t="s">
        <v>83</v>
      </c>
      <c r="BK1424" s="148">
        <f>ROUND(I1424*H1424,2)</f>
        <v>0</v>
      </c>
      <c r="BL1424" s="17" t="s">
        <v>188</v>
      </c>
      <c r="BM1424" s="147" t="s">
        <v>2880</v>
      </c>
    </row>
    <row r="1425" spans="2:65" s="1" customFormat="1" ht="19.5">
      <c r="B1425" s="32"/>
      <c r="D1425" s="149" t="s">
        <v>190</v>
      </c>
      <c r="F1425" s="150" t="s">
        <v>2879</v>
      </c>
      <c r="I1425" s="151"/>
      <c r="L1425" s="32"/>
      <c r="M1425" s="152"/>
      <c r="T1425" s="56"/>
      <c r="AT1425" s="17" t="s">
        <v>190</v>
      </c>
      <c r="AU1425" s="17" t="s">
        <v>85</v>
      </c>
    </row>
    <row r="1426" spans="2:65" s="11" customFormat="1" ht="22.9" customHeight="1">
      <c r="B1426" s="124"/>
      <c r="D1426" s="125" t="s">
        <v>75</v>
      </c>
      <c r="E1426" s="162" t="s">
        <v>2881</v>
      </c>
      <c r="F1426" s="162" t="s">
        <v>2882</v>
      </c>
      <c r="I1426" s="127"/>
      <c r="J1426" s="163">
        <f>BK1426</f>
        <v>0</v>
      </c>
      <c r="L1426" s="124"/>
      <c r="M1426" s="129"/>
      <c r="P1426" s="130">
        <f>P1427+SUM(P1428:P1486)</f>
        <v>0</v>
      </c>
      <c r="R1426" s="130">
        <f>R1427+SUM(R1428:R1486)</f>
        <v>1.7503649999999999</v>
      </c>
      <c r="T1426" s="131">
        <f>T1427+SUM(T1428:T1486)</f>
        <v>0.38150699999999999</v>
      </c>
      <c r="AR1426" s="125" t="s">
        <v>85</v>
      </c>
      <c r="AT1426" s="132" t="s">
        <v>75</v>
      </c>
      <c r="AU1426" s="132" t="s">
        <v>83</v>
      </c>
      <c r="AY1426" s="125" t="s">
        <v>181</v>
      </c>
      <c r="BK1426" s="133">
        <f>BK1427+SUM(BK1428:BK1486)</f>
        <v>0</v>
      </c>
    </row>
    <row r="1427" spans="2:65" s="1" customFormat="1" ht="24.2" customHeight="1">
      <c r="B1427" s="134"/>
      <c r="C1427" s="153" t="s">
        <v>2883</v>
      </c>
      <c r="D1427" s="153" t="s">
        <v>191</v>
      </c>
      <c r="E1427" s="154" t="s">
        <v>2884</v>
      </c>
      <c r="F1427" s="155" t="s">
        <v>2885</v>
      </c>
      <c r="G1427" s="156" t="s">
        <v>734</v>
      </c>
      <c r="H1427" s="157">
        <v>460</v>
      </c>
      <c r="I1427" s="158"/>
      <c r="J1427" s="159">
        <f>ROUND(I1427*H1427,2)</f>
        <v>0</v>
      </c>
      <c r="K1427" s="155" t="s">
        <v>1</v>
      </c>
      <c r="L1427" s="32"/>
      <c r="M1427" s="160" t="s">
        <v>1</v>
      </c>
      <c r="N1427" s="161" t="s">
        <v>41</v>
      </c>
      <c r="P1427" s="145">
        <f>O1427*H1427</f>
        <v>0</v>
      </c>
      <c r="Q1427" s="145">
        <v>0</v>
      </c>
      <c r="R1427" s="145">
        <f>Q1427*H1427</f>
        <v>0</v>
      </c>
      <c r="S1427" s="145">
        <v>0</v>
      </c>
      <c r="T1427" s="146">
        <f>S1427*H1427</f>
        <v>0</v>
      </c>
      <c r="AR1427" s="147" t="s">
        <v>188</v>
      </c>
      <c r="AT1427" s="147" t="s">
        <v>191</v>
      </c>
      <c r="AU1427" s="147" t="s">
        <v>85</v>
      </c>
      <c r="AY1427" s="17" t="s">
        <v>181</v>
      </c>
      <c r="BE1427" s="148">
        <f>IF(N1427="základní",J1427,0)</f>
        <v>0</v>
      </c>
      <c r="BF1427" s="148">
        <f>IF(N1427="snížená",J1427,0)</f>
        <v>0</v>
      </c>
      <c r="BG1427" s="148">
        <f>IF(N1427="zákl. přenesená",J1427,0)</f>
        <v>0</v>
      </c>
      <c r="BH1427" s="148">
        <f>IF(N1427="sníž. přenesená",J1427,0)</f>
        <v>0</v>
      </c>
      <c r="BI1427" s="148">
        <f>IF(N1427="nulová",J1427,0)</f>
        <v>0</v>
      </c>
      <c r="BJ1427" s="17" t="s">
        <v>83</v>
      </c>
      <c r="BK1427" s="148">
        <f>ROUND(I1427*H1427,2)</f>
        <v>0</v>
      </c>
      <c r="BL1427" s="17" t="s">
        <v>188</v>
      </c>
      <c r="BM1427" s="147" t="s">
        <v>2886</v>
      </c>
    </row>
    <row r="1428" spans="2:65" s="1" customFormat="1" ht="11.25">
      <c r="B1428" s="32"/>
      <c r="D1428" s="149" t="s">
        <v>190</v>
      </c>
      <c r="F1428" s="150" t="s">
        <v>2885</v>
      </c>
      <c r="I1428" s="151"/>
      <c r="L1428" s="32"/>
      <c r="M1428" s="152"/>
      <c r="T1428" s="56"/>
      <c r="AT1428" s="17" t="s">
        <v>190</v>
      </c>
      <c r="AU1428" s="17" t="s">
        <v>85</v>
      </c>
    </row>
    <row r="1429" spans="2:65" s="12" customFormat="1" ht="11.25">
      <c r="B1429" s="168"/>
      <c r="D1429" s="149" t="s">
        <v>1207</v>
      </c>
      <c r="E1429" s="169" t="s">
        <v>1</v>
      </c>
      <c r="F1429" s="170" t="s">
        <v>2887</v>
      </c>
      <c r="H1429" s="171">
        <v>460</v>
      </c>
      <c r="I1429" s="172"/>
      <c r="L1429" s="168"/>
      <c r="M1429" s="173"/>
      <c r="T1429" s="174"/>
      <c r="AT1429" s="169" t="s">
        <v>1207</v>
      </c>
      <c r="AU1429" s="169" t="s">
        <v>85</v>
      </c>
      <c r="AV1429" s="12" t="s">
        <v>85</v>
      </c>
      <c r="AW1429" s="12" t="s">
        <v>33</v>
      </c>
      <c r="AX1429" s="12" t="s">
        <v>83</v>
      </c>
      <c r="AY1429" s="169" t="s">
        <v>181</v>
      </c>
    </row>
    <row r="1430" spans="2:65" s="1" customFormat="1" ht="24.2" customHeight="1">
      <c r="B1430" s="134"/>
      <c r="C1430" s="153" t="s">
        <v>2888</v>
      </c>
      <c r="D1430" s="153" t="s">
        <v>191</v>
      </c>
      <c r="E1430" s="154" t="s">
        <v>2889</v>
      </c>
      <c r="F1430" s="155" t="s">
        <v>2890</v>
      </c>
      <c r="G1430" s="156" t="s">
        <v>734</v>
      </c>
      <c r="H1430" s="157">
        <v>20</v>
      </c>
      <c r="I1430" s="158"/>
      <c r="J1430" s="159">
        <f>ROUND(I1430*H1430,2)</f>
        <v>0</v>
      </c>
      <c r="K1430" s="155" t="s">
        <v>1</v>
      </c>
      <c r="L1430" s="32"/>
      <c r="M1430" s="160" t="s">
        <v>1</v>
      </c>
      <c r="N1430" s="161" t="s">
        <v>41</v>
      </c>
      <c r="P1430" s="145">
        <f>O1430*H1430</f>
        <v>0</v>
      </c>
      <c r="Q1430" s="145">
        <v>0</v>
      </c>
      <c r="R1430" s="145">
        <f>Q1430*H1430</f>
        <v>0</v>
      </c>
      <c r="S1430" s="145">
        <v>0</v>
      </c>
      <c r="T1430" s="146">
        <f>S1430*H1430</f>
        <v>0</v>
      </c>
      <c r="AR1430" s="147" t="s">
        <v>188</v>
      </c>
      <c r="AT1430" s="147" t="s">
        <v>191</v>
      </c>
      <c r="AU1430" s="147" t="s">
        <v>85</v>
      </c>
      <c r="AY1430" s="17" t="s">
        <v>181</v>
      </c>
      <c r="BE1430" s="148">
        <f>IF(N1430="základní",J1430,0)</f>
        <v>0</v>
      </c>
      <c r="BF1430" s="148">
        <f>IF(N1430="snížená",J1430,0)</f>
        <v>0</v>
      </c>
      <c r="BG1430" s="148">
        <f>IF(N1430="zákl. přenesená",J1430,0)</f>
        <v>0</v>
      </c>
      <c r="BH1430" s="148">
        <f>IF(N1430="sníž. přenesená",J1430,0)</f>
        <v>0</v>
      </c>
      <c r="BI1430" s="148">
        <f>IF(N1430="nulová",J1430,0)</f>
        <v>0</v>
      </c>
      <c r="BJ1430" s="17" t="s">
        <v>83</v>
      </c>
      <c r="BK1430" s="148">
        <f>ROUND(I1430*H1430,2)</f>
        <v>0</v>
      </c>
      <c r="BL1430" s="17" t="s">
        <v>188</v>
      </c>
      <c r="BM1430" s="147" t="s">
        <v>2891</v>
      </c>
    </row>
    <row r="1431" spans="2:65" s="1" customFormat="1" ht="11.25">
      <c r="B1431" s="32"/>
      <c r="D1431" s="149" t="s">
        <v>190</v>
      </c>
      <c r="F1431" s="150" t="s">
        <v>2890</v>
      </c>
      <c r="I1431" s="151"/>
      <c r="L1431" s="32"/>
      <c r="M1431" s="152"/>
      <c r="T1431" s="56"/>
      <c r="AT1431" s="17" t="s">
        <v>190</v>
      </c>
      <c r="AU1431" s="17" t="s">
        <v>85</v>
      </c>
    </row>
    <row r="1432" spans="2:65" s="1" customFormat="1" ht="24.2" customHeight="1">
      <c r="B1432" s="134"/>
      <c r="C1432" s="153" t="s">
        <v>2892</v>
      </c>
      <c r="D1432" s="153" t="s">
        <v>191</v>
      </c>
      <c r="E1432" s="154" t="s">
        <v>2893</v>
      </c>
      <c r="F1432" s="155" t="s">
        <v>2894</v>
      </c>
      <c r="G1432" s="156" t="s">
        <v>734</v>
      </c>
      <c r="H1432" s="157">
        <v>780</v>
      </c>
      <c r="I1432" s="158"/>
      <c r="J1432" s="159">
        <f>ROUND(I1432*H1432,2)</f>
        <v>0</v>
      </c>
      <c r="K1432" s="155" t="s">
        <v>1</v>
      </c>
      <c r="L1432" s="32"/>
      <c r="M1432" s="160" t="s">
        <v>1</v>
      </c>
      <c r="N1432" s="161" t="s">
        <v>41</v>
      </c>
      <c r="P1432" s="145">
        <f>O1432*H1432</f>
        <v>0</v>
      </c>
      <c r="Q1432" s="145">
        <v>0</v>
      </c>
      <c r="R1432" s="145">
        <f>Q1432*H1432</f>
        <v>0</v>
      </c>
      <c r="S1432" s="145">
        <v>1.4999999999999999E-4</v>
      </c>
      <c r="T1432" s="146">
        <f>S1432*H1432</f>
        <v>0.11699999999999999</v>
      </c>
      <c r="AR1432" s="147" t="s">
        <v>188</v>
      </c>
      <c r="AT1432" s="147" t="s">
        <v>191</v>
      </c>
      <c r="AU1432" s="147" t="s">
        <v>85</v>
      </c>
      <c r="AY1432" s="17" t="s">
        <v>181</v>
      </c>
      <c r="BE1432" s="148">
        <f>IF(N1432="základní",J1432,0)</f>
        <v>0</v>
      </c>
      <c r="BF1432" s="148">
        <f>IF(N1432="snížená",J1432,0)</f>
        <v>0</v>
      </c>
      <c r="BG1432" s="148">
        <f>IF(N1432="zákl. přenesená",J1432,0)</f>
        <v>0</v>
      </c>
      <c r="BH1432" s="148">
        <f>IF(N1432="sníž. přenesená",J1432,0)</f>
        <v>0</v>
      </c>
      <c r="BI1432" s="148">
        <f>IF(N1432="nulová",J1432,0)</f>
        <v>0</v>
      </c>
      <c r="BJ1432" s="17" t="s">
        <v>83</v>
      </c>
      <c r="BK1432" s="148">
        <f>ROUND(I1432*H1432,2)</f>
        <v>0</v>
      </c>
      <c r="BL1432" s="17" t="s">
        <v>188</v>
      </c>
      <c r="BM1432" s="147" t="s">
        <v>2895</v>
      </c>
    </row>
    <row r="1433" spans="2:65" s="1" customFormat="1" ht="11.25">
      <c r="B1433" s="32"/>
      <c r="D1433" s="149" t="s">
        <v>190</v>
      </c>
      <c r="F1433" s="150" t="s">
        <v>2894</v>
      </c>
      <c r="I1433" s="151"/>
      <c r="L1433" s="32"/>
      <c r="M1433" s="152"/>
      <c r="T1433" s="56"/>
      <c r="AT1433" s="17" t="s">
        <v>190</v>
      </c>
      <c r="AU1433" s="17" t="s">
        <v>85</v>
      </c>
    </row>
    <row r="1434" spans="2:65" s="1" customFormat="1" ht="16.5" customHeight="1">
      <c r="B1434" s="134"/>
      <c r="C1434" s="153" t="s">
        <v>2896</v>
      </c>
      <c r="D1434" s="153" t="s">
        <v>191</v>
      </c>
      <c r="E1434" s="154" t="s">
        <v>2897</v>
      </c>
      <c r="F1434" s="155" t="s">
        <v>2898</v>
      </c>
      <c r="G1434" s="156" t="s">
        <v>734</v>
      </c>
      <c r="H1434" s="157">
        <v>780</v>
      </c>
      <c r="I1434" s="158"/>
      <c r="J1434" s="159">
        <f>ROUND(I1434*H1434,2)</f>
        <v>0</v>
      </c>
      <c r="K1434" s="155" t="s">
        <v>1</v>
      </c>
      <c r="L1434" s="32"/>
      <c r="M1434" s="160" t="s">
        <v>1</v>
      </c>
      <c r="N1434" s="161" t="s">
        <v>41</v>
      </c>
      <c r="P1434" s="145">
        <f>O1434*H1434</f>
        <v>0</v>
      </c>
      <c r="Q1434" s="145">
        <v>1E-3</v>
      </c>
      <c r="R1434" s="145">
        <f>Q1434*H1434</f>
        <v>0.78</v>
      </c>
      <c r="S1434" s="145">
        <v>3.1E-4</v>
      </c>
      <c r="T1434" s="146">
        <f>S1434*H1434</f>
        <v>0.24179999999999999</v>
      </c>
      <c r="AR1434" s="147" t="s">
        <v>188</v>
      </c>
      <c r="AT1434" s="147" t="s">
        <v>191</v>
      </c>
      <c r="AU1434" s="147" t="s">
        <v>85</v>
      </c>
      <c r="AY1434" s="17" t="s">
        <v>181</v>
      </c>
      <c r="BE1434" s="148">
        <f>IF(N1434="základní",J1434,0)</f>
        <v>0</v>
      </c>
      <c r="BF1434" s="148">
        <f>IF(N1434="snížená",J1434,0)</f>
        <v>0</v>
      </c>
      <c r="BG1434" s="148">
        <f>IF(N1434="zákl. přenesená",J1434,0)</f>
        <v>0</v>
      </c>
      <c r="BH1434" s="148">
        <f>IF(N1434="sníž. přenesená",J1434,0)</f>
        <v>0</v>
      </c>
      <c r="BI1434" s="148">
        <f>IF(N1434="nulová",J1434,0)</f>
        <v>0</v>
      </c>
      <c r="BJ1434" s="17" t="s">
        <v>83</v>
      </c>
      <c r="BK1434" s="148">
        <f>ROUND(I1434*H1434,2)</f>
        <v>0</v>
      </c>
      <c r="BL1434" s="17" t="s">
        <v>188</v>
      </c>
      <c r="BM1434" s="147" t="s">
        <v>2899</v>
      </c>
    </row>
    <row r="1435" spans="2:65" s="1" customFormat="1" ht="11.25">
      <c r="B1435" s="32"/>
      <c r="D1435" s="149" t="s">
        <v>190</v>
      </c>
      <c r="F1435" s="150" t="s">
        <v>2898</v>
      </c>
      <c r="I1435" s="151"/>
      <c r="L1435" s="32"/>
      <c r="M1435" s="152"/>
      <c r="T1435" s="56"/>
      <c r="AT1435" s="17" t="s">
        <v>190</v>
      </c>
      <c r="AU1435" s="17" t="s">
        <v>85</v>
      </c>
    </row>
    <row r="1436" spans="2:65" s="1" customFormat="1" ht="24.2" customHeight="1">
      <c r="B1436" s="134"/>
      <c r="C1436" s="153" t="s">
        <v>2900</v>
      </c>
      <c r="D1436" s="153" t="s">
        <v>191</v>
      </c>
      <c r="E1436" s="154" t="s">
        <v>2901</v>
      </c>
      <c r="F1436" s="155" t="s">
        <v>2902</v>
      </c>
      <c r="G1436" s="156" t="s">
        <v>734</v>
      </c>
      <c r="H1436" s="157">
        <v>780</v>
      </c>
      <c r="I1436" s="158"/>
      <c r="J1436" s="159">
        <f>ROUND(I1436*H1436,2)</f>
        <v>0</v>
      </c>
      <c r="K1436" s="155" t="s">
        <v>1</v>
      </c>
      <c r="L1436" s="32"/>
      <c r="M1436" s="160" t="s">
        <v>1</v>
      </c>
      <c r="N1436" s="161" t="s">
        <v>41</v>
      </c>
      <c r="P1436" s="145">
        <f>O1436*H1436</f>
        <v>0</v>
      </c>
      <c r="Q1436" s="145">
        <v>0</v>
      </c>
      <c r="R1436" s="145">
        <f>Q1436*H1436</f>
        <v>0</v>
      </c>
      <c r="S1436" s="145">
        <v>0</v>
      </c>
      <c r="T1436" s="146">
        <f>S1436*H1436</f>
        <v>0</v>
      </c>
      <c r="AR1436" s="147" t="s">
        <v>188</v>
      </c>
      <c r="AT1436" s="147" t="s">
        <v>191</v>
      </c>
      <c r="AU1436" s="147" t="s">
        <v>85</v>
      </c>
      <c r="AY1436" s="17" t="s">
        <v>181</v>
      </c>
      <c r="BE1436" s="148">
        <f>IF(N1436="základní",J1436,0)</f>
        <v>0</v>
      </c>
      <c r="BF1436" s="148">
        <f>IF(N1436="snížená",J1436,0)</f>
        <v>0</v>
      </c>
      <c r="BG1436" s="148">
        <f>IF(N1436="zákl. přenesená",J1436,0)</f>
        <v>0</v>
      </c>
      <c r="BH1436" s="148">
        <f>IF(N1436="sníž. přenesená",J1436,0)</f>
        <v>0</v>
      </c>
      <c r="BI1436" s="148">
        <f>IF(N1436="nulová",J1436,0)</f>
        <v>0</v>
      </c>
      <c r="BJ1436" s="17" t="s">
        <v>83</v>
      </c>
      <c r="BK1436" s="148">
        <f>ROUND(I1436*H1436,2)</f>
        <v>0</v>
      </c>
      <c r="BL1436" s="17" t="s">
        <v>188</v>
      </c>
      <c r="BM1436" s="147" t="s">
        <v>2903</v>
      </c>
    </row>
    <row r="1437" spans="2:65" s="1" customFormat="1" ht="19.5">
      <c r="B1437" s="32"/>
      <c r="D1437" s="149" t="s">
        <v>190</v>
      </c>
      <c r="F1437" s="150" t="s">
        <v>2902</v>
      </c>
      <c r="I1437" s="151"/>
      <c r="L1437" s="32"/>
      <c r="M1437" s="152"/>
      <c r="T1437" s="56"/>
      <c r="AT1437" s="17" t="s">
        <v>190</v>
      </c>
      <c r="AU1437" s="17" t="s">
        <v>85</v>
      </c>
    </row>
    <row r="1438" spans="2:65" s="1" customFormat="1" ht="24.2" customHeight="1">
      <c r="B1438" s="134"/>
      <c r="C1438" s="153" t="s">
        <v>2904</v>
      </c>
      <c r="D1438" s="153" t="s">
        <v>191</v>
      </c>
      <c r="E1438" s="154" t="s">
        <v>2905</v>
      </c>
      <c r="F1438" s="155" t="s">
        <v>2906</v>
      </c>
      <c r="G1438" s="156" t="s">
        <v>185</v>
      </c>
      <c r="H1438" s="157">
        <v>100</v>
      </c>
      <c r="I1438" s="158"/>
      <c r="J1438" s="159">
        <f>ROUND(I1438*H1438,2)</f>
        <v>0</v>
      </c>
      <c r="K1438" s="155" t="s">
        <v>1</v>
      </c>
      <c r="L1438" s="32"/>
      <c r="M1438" s="160" t="s">
        <v>1</v>
      </c>
      <c r="N1438" s="161" t="s">
        <v>41</v>
      </c>
      <c r="P1438" s="145">
        <f>O1438*H1438</f>
        <v>0</v>
      </c>
      <c r="Q1438" s="145">
        <v>4.8000000000000001E-4</v>
      </c>
      <c r="R1438" s="145">
        <f>Q1438*H1438</f>
        <v>4.8000000000000001E-2</v>
      </c>
      <c r="S1438" s="145">
        <v>0</v>
      </c>
      <c r="T1438" s="146">
        <f>S1438*H1438</f>
        <v>0</v>
      </c>
      <c r="AR1438" s="147" t="s">
        <v>188</v>
      </c>
      <c r="AT1438" s="147" t="s">
        <v>191</v>
      </c>
      <c r="AU1438" s="147" t="s">
        <v>85</v>
      </c>
      <c r="AY1438" s="17" t="s">
        <v>181</v>
      </c>
      <c r="BE1438" s="148">
        <f>IF(N1438="základní",J1438,0)</f>
        <v>0</v>
      </c>
      <c r="BF1438" s="148">
        <f>IF(N1438="snížená",J1438,0)</f>
        <v>0</v>
      </c>
      <c r="BG1438" s="148">
        <f>IF(N1438="zákl. přenesená",J1438,0)</f>
        <v>0</v>
      </c>
      <c r="BH1438" s="148">
        <f>IF(N1438="sníž. přenesená",J1438,0)</f>
        <v>0</v>
      </c>
      <c r="BI1438" s="148">
        <f>IF(N1438="nulová",J1438,0)</f>
        <v>0</v>
      </c>
      <c r="BJ1438" s="17" t="s">
        <v>83</v>
      </c>
      <c r="BK1438" s="148">
        <f>ROUND(I1438*H1438,2)</f>
        <v>0</v>
      </c>
      <c r="BL1438" s="17" t="s">
        <v>188</v>
      </c>
      <c r="BM1438" s="147" t="s">
        <v>2907</v>
      </c>
    </row>
    <row r="1439" spans="2:65" s="1" customFormat="1" ht="19.5">
      <c r="B1439" s="32"/>
      <c r="D1439" s="149" t="s">
        <v>190</v>
      </c>
      <c r="F1439" s="150" t="s">
        <v>2906</v>
      </c>
      <c r="I1439" s="151"/>
      <c r="L1439" s="32"/>
      <c r="M1439" s="152"/>
      <c r="T1439" s="56"/>
      <c r="AT1439" s="17" t="s">
        <v>190</v>
      </c>
      <c r="AU1439" s="17" t="s">
        <v>85</v>
      </c>
    </row>
    <row r="1440" spans="2:65" s="1" customFormat="1" ht="33" customHeight="1">
      <c r="B1440" s="134"/>
      <c r="C1440" s="153" t="s">
        <v>2908</v>
      </c>
      <c r="D1440" s="153" t="s">
        <v>191</v>
      </c>
      <c r="E1440" s="154" t="s">
        <v>2909</v>
      </c>
      <c r="F1440" s="155" t="s">
        <v>2910</v>
      </c>
      <c r="G1440" s="156" t="s">
        <v>185</v>
      </c>
      <c r="H1440" s="157">
        <v>100</v>
      </c>
      <c r="I1440" s="158"/>
      <c r="J1440" s="159">
        <f>ROUND(I1440*H1440,2)</f>
        <v>0</v>
      </c>
      <c r="K1440" s="155" t="s">
        <v>1</v>
      </c>
      <c r="L1440" s="32"/>
      <c r="M1440" s="160" t="s">
        <v>1</v>
      </c>
      <c r="N1440" s="161" t="s">
        <v>41</v>
      </c>
      <c r="P1440" s="145">
        <f>O1440*H1440</f>
        <v>0</v>
      </c>
      <c r="Q1440" s="145">
        <v>2.3999999999999998E-3</v>
      </c>
      <c r="R1440" s="145">
        <f>Q1440*H1440</f>
        <v>0.24</v>
      </c>
      <c r="S1440" s="145">
        <v>0</v>
      </c>
      <c r="T1440" s="146">
        <f>S1440*H1440</f>
        <v>0</v>
      </c>
      <c r="AR1440" s="147" t="s">
        <v>188</v>
      </c>
      <c r="AT1440" s="147" t="s">
        <v>191</v>
      </c>
      <c r="AU1440" s="147" t="s">
        <v>85</v>
      </c>
      <c r="AY1440" s="17" t="s">
        <v>181</v>
      </c>
      <c r="BE1440" s="148">
        <f>IF(N1440="základní",J1440,0)</f>
        <v>0</v>
      </c>
      <c r="BF1440" s="148">
        <f>IF(N1440="snížená",J1440,0)</f>
        <v>0</v>
      </c>
      <c r="BG1440" s="148">
        <f>IF(N1440="zákl. přenesená",J1440,0)</f>
        <v>0</v>
      </c>
      <c r="BH1440" s="148">
        <f>IF(N1440="sníž. přenesená",J1440,0)</f>
        <v>0</v>
      </c>
      <c r="BI1440" s="148">
        <f>IF(N1440="nulová",J1440,0)</f>
        <v>0</v>
      </c>
      <c r="BJ1440" s="17" t="s">
        <v>83</v>
      </c>
      <c r="BK1440" s="148">
        <f>ROUND(I1440*H1440,2)</f>
        <v>0</v>
      </c>
      <c r="BL1440" s="17" t="s">
        <v>188</v>
      </c>
      <c r="BM1440" s="147" t="s">
        <v>2911</v>
      </c>
    </row>
    <row r="1441" spans="2:65" s="1" customFormat="1" ht="19.5">
      <c r="B1441" s="32"/>
      <c r="D1441" s="149" t="s">
        <v>190</v>
      </c>
      <c r="F1441" s="150" t="s">
        <v>2910</v>
      </c>
      <c r="I1441" s="151"/>
      <c r="L1441" s="32"/>
      <c r="M1441" s="152"/>
      <c r="T1441" s="56"/>
      <c r="AT1441" s="17" t="s">
        <v>190</v>
      </c>
      <c r="AU1441" s="17" t="s">
        <v>85</v>
      </c>
    </row>
    <row r="1442" spans="2:65" s="1" customFormat="1" ht="16.5" customHeight="1">
      <c r="B1442" s="134"/>
      <c r="C1442" s="153" t="s">
        <v>2912</v>
      </c>
      <c r="D1442" s="153" t="s">
        <v>191</v>
      </c>
      <c r="E1442" s="154" t="s">
        <v>2913</v>
      </c>
      <c r="F1442" s="155" t="s">
        <v>2914</v>
      </c>
      <c r="G1442" s="156" t="s">
        <v>734</v>
      </c>
      <c r="H1442" s="157">
        <v>460</v>
      </c>
      <c r="I1442" s="158"/>
      <c r="J1442" s="159">
        <f>ROUND(I1442*H1442,2)</f>
        <v>0</v>
      </c>
      <c r="K1442" s="155" t="s">
        <v>1</v>
      </c>
      <c r="L1442" s="32"/>
      <c r="M1442" s="160" t="s">
        <v>1</v>
      </c>
      <c r="N1442" s="161" t="s">
        <v>41</v>
      </c>
      <c r="P1442" s="145">
        <f>O1442*H1442</f>
        <v>0</v>
      </c>
      <c r="Q1442" s="145">
        <v>0</v>
      </c>
      <c r="R1442" s="145">
        <f>Q1442*H1442</f>
        <v>0</v>
      </c>
      <c r="S1442" s="145">
        <v>3.0000000000000001E-5</v>
      </c>
      <c r="T1442" s="146">
        <f>S1442*H1442</f>
        <v>1.38E-2</v>
      </c>
      <c r="AR1442" s="147" t="s">
        <v>188</v>
      </c>
      <c r="AT1442" s="147" t="s">
        <v>191</v>
      </c>
      <c r="AU1442" s="147" t="s">
        <v>85</v>
      </c>
      <c r="AY1442" s="17" t="s">
        <v>181</v>
      </c>
      <c r="BE1442" s="148">
        <f>IF(N1442="základní",J1442,0)</f>
        <v>0</v>
      </c>
      <c r="BF1442" s="148">
        <f>IF(N1442="snížená",J1442,0)</f>
        <v>0</v>
      </c>
      <c r="BG1442" s="148">
        <f>IF(N1442="zákl. přenesená",J1442,0)</f>
        <v>0</v>
      </c>
      <c r="BH1442" s="148">
        <f>IF(N1442="sníž. přenesená",J1442,0)</f>
        <v>0</v>
      </c>
      <c r="BI1442" s="148">
        <f>IF(N1442="nulová",J1442,0)</f>
        <v>0</v>
      </c>
      <c r="BJ1442" s="17" t="s">
        <v>83</v>
      </c>
      <c r="BK1442" s="148">
        <f>ROUND(I1442*H1442,2)</f>
        <v>0</v>
      </c>
      <c r="BL1442" s="17" t="s">
        <v>188</v>
      </c>
      <c r="BM1442" s="147" t="s">
        <v>2915</v>
      </c>
    </row>
    <row r="1443" spans="2:65" s="1" customFormat="1" ht="11.25">
      <c r="B1443" s="32"/>
      <c r="D1443" s="149" t="s">
        <v>190</v>
      </c>
      <c r="F1443" s="150" t="s">
        <v>2914</v>
      </c>
      <c r="I1443" s="151"/>
      <c r="L1443" s="32"/>
      <c r="M1443" s="152"/>
      <c r="T1443" s="56"/>
      <c r="AT1443" s="17" t="s">
        <v>190</v>
      </c>
      <c r="AU1443" s="17" t="s">
        <v>85</v>
      </c>
    </row>
    <row r="1444" spans="2:65" s="1" customFormat="1" ht="16.5" customHeight="1">
      <c r="B1444" s="134"/>
      <c r="C1444" s="135" t="s">
        <v>2916</v>
      </c>
      <c r="D1444" s="135" t="s">
        <v>182</v>
      </c>
      <c r="E1444" s="136" t="s">
        <v>2917</v>
      </c>
      <c r="F1444" s="137" t="s">
        <v>2918</v>
      </c>
      <c r="G1444" s="138" t="s">
        <v>734</v>
      </c>
      <c r="H1444" s="139">
        <v>483</v>
      </c>
      <c r="I1444" s="140"/>
      <c r="J1444" s="141">
        <f>ROUND(I1444*H1444,2)</f>
        <v>0</v>
      </c>
      <c r="K1444" s="137" t="s">
        <v>1</v>
      </c>
      <c r="L1444" s="142"/>
      <c r="M1444" s="143" t="s">
        <v>1</v>
      </c>
      <c r="N1444" s="144" t="s">
        <v>41</v>
      </c>
      <c r="P1444" s="145">
        <f>O1444*H1444</f>
        <v>0</v>
      </c>
      <c r="Q1444" s="145">
        <v>0</v>
      </c>
      <c r="R1444" s="145">
        <f>Q1444*H1444</f>
        <v>0</v>
      </c>
      <c r="S1444" s="145">
        <v>0</v>
      </c>
      <c r="T1444" s="146">
        <f>S1444*H1444</f>
        <v>0</v>
      </c>
      <c r="AR1444" s="147" t="s">
        <v>187</v>
      </c>
      <c r="AT1444" s="147" t="s">
        <v>182</v>
      </c>
      <c r="AU1444" s="147" t="s">
        <v>85</v>
      </c>
      <c r="AY1444" s="17" t="s">
        <v>181</v>
      </c>
      <c r="BE1444" s="148">
        <f>IF(N1444="základní",J1444,0)</f>
        <v>0</v>
      </c>
      <c r="BF1444" s="148">
        <f>IF(N1444="snížená",J1444,0)</f>
        <v>0</v>
      </c>
      <c r="BG1444" s="148">
        <f>IF(N1444="zákl. přenesená",J1444,0)</f>
        <v>0</v>
      </c>
      <c r="BH1444" s="148">
        <f>IF(N1444="sníž. přenesená",J1444,0)</f>
        <v>0</v>
      </c>
      <c r="BI1444" s="148">
        <f>IF(N1444="nulová",J1444,0)</f>
        <v>0</v>
      </c>
      <c r="BJ1444" s="17" t="s">
        <v>83</v>
      </c>
      <c r="BK1444" s="148">
        <f>ROUND(I1444*H1444,2)</f>
        <v>0</v>
      </c>
      <c r="BL1444" s="17" t="s">
        <v>188</v>
      </c>
      <c r="BM1444" s="147" t="s">
        <v>2919</v>
      </c>
    </row>
    <row r="1445" spans="2:65" s="1" customFormat="1" ht="11.25">
      <c r="B1445" s="32"/>
      <c r="D1445" s="149" t="s">
        <v>190</v>
      </c>
      <c r="F1445" s="150" t="s">
        <v>2918</v>
      </c>
      <c r="I1445" s="151"/>
      <c r="L1445" s="32"/>
      <c r="M1445" s="152"/>
      <c r="T1445" s="56"/>
      <c r="AT1445" s="17" t="s">
        <v>190</v>
      </c>
      <c r="AU1445" s="17" t="s">
        <v>85</v>
      </c>
    </row>
    <row r="1446" spans="2:65" s="12" customFormat="1" ht="11.25">
      <c r="B1446" s="168"/>
      <c r="D1446" s="149" t="s">
        <v>1207</v>
      </c>
      <c r="E1446" s="169" t="s">
        <v>1</v>
      </c>
      <c r="F1446" s="170" t="s">
        <v>2920</v>
      </c>
      <c r="H1446" s="171">
        <v>483</v>
      </c>
      <c r="I1446" s="172"/>
      <c r="L1446" s="168"/>
      <c r="M1446" s="173"/>
      <c r="T1446" s="174"/>
      <c r="AT1446" s="169" t="s">
        <v>1207</v>
      </c>
      <c r="AU1446" s="169" t="s">
        <v>85</v>
      </c>
      <c r="AV1446" s="12" t="s">
        <v>85</v>
      </c>
      <c r="AW1446" s="12" t="s">
        <v>33</v>
      </c>
      <c r="AX1446" s="12" t="s">
        <v>83</v>
      </c>
      <c r="AY1446" s="169" t="s">
        <v>181</v>
      </c>
    </row>
    <row r="1447" spans="2:65" s="1" customFormat="1" ht="21.75" customHeight="1">
      <c r="B1447" s="134"/>
      <c r="C1447" s="153" t="s">
        <v>2921</v>
      </c>
      <c r="D1447" s="153" t="s">
        <v>191</v>
      </c>
      <c r="E1447" s="154" t="s">
        <v>2922</v>
      </c>
      <c r="F1447" s="155" t="s">
        <v>2923</v>
      </c>
      <c r="G1447" s="156" t="s">
        <v>734</v>
      </c>
      <c r="H1447" s="157">
        <v>296.89999999999998</v>
      </c>
      <c r="I1447" s="158"/>
      <c r="J1447" s="159">
        <f>ROUND(I1447*H1447,2)</f>
        <v>0</v>
      </c>
      <c r="K1447" s="155" t="s">
        <v>1</v>
      </c>
      <c r="L1447" s="32"/>
      <c r="M1447" s="160" t="s">
        <v>1</v>
      </c>
      <c r="N1447" s="161" t="s">
        <v>41</v>
      </c>
      <c r="P1447" s="145">
        <f>O1447*H1447</f>
        <v>0</v>
      </c>
      <c r="Q1447" s="145">
        <v>0</v>
      </c>
      <c r="R1447" s="145">
        <f>Q1447*H1447</f>
        <v>0</v>
      </c>
      <c r="S1447" s="145">
        <v>3.0000000000000001E-5</v>
      </c>
      <c r="T1447" s="146">
        <f>S1447*H1447</f>
        <v>8.907E-3</v>
      </c>
      <c r="AR1447" s="147" t="s">
        <v>188</v>
      </c>
      <c r="AT1447" s="147" t="s">
        <v>191</v>
      </c>
      <c r="AU1447" s="147" t="s">
        <v>85</v>
      </c>
      <c r="AY1447" s="17" t="s">
        <v>181</v>
      </c>
      <c r="BE1447" s="148">
        <f>IF(N1447="základní",J1447,0)</f>
        <v>0</v>
      </c>
      <c r="BF1447" s="148">
        <f>IF(N1447="snížená",J1447,0)</f>
        <v>0</v>
      </c>
      <c r="BG1447" s="148">
        <f>IF(N1447="zákl. přenesená",J1447,0)</f>
        <v>0</v>
      </c>
      <c r="BH1447" s="148">
        <f>IF(N1447="sníž. přenesená",J1447,0)</f>
        <v>0</v>
      </c>
      <c r="BI1447" s="148">
        <f>IF(N1447="nulová",J1447,0)</f>
        <v>0</v>
      </c>
      <c r="BJ1447" s="17" t="s">
        <v>83</v>
      </c>
      <c r="BK1447" s="148">
        <f>ROUND(I1447*H1447,2)</f>
        <v>0</v>
      </c>
      <c r="BL1447" s="17" t="s">
        <v>188</v>
      </c>
      <c r="BM1447" s="147" t="s">
        <v>2924</v>
      </c>
    </row>
    <row r="1448" spans="2:65" s="1" customFormat="1" ht="11.25">
      <c r="B1448" s="32"/>
      <c r="D1448" s="149" t="s">
        <v>190</v>
      </c>
      <c r="F1448" s="150" t="s">
        <v>2923</v>
      </c>
      <c r="I1448" s="151"/>
      <c r="L1448" s="32"/>
      <c r="M1448" s="152"/>
      <c r="T1448" s="56"/>
      <c r="AT1448" s="17" t="s">
        <v>190</v>
      </c>
      <c r="AU1448" s="17" t="s">
        <v>85</v>
      </c>
    </row>
    <row r="1449" spans="2:65" s="12" customFormat="1" ht="11.25">
      <c r="B1449" s="168"/>
      <c r="D1449" s="149" t="s">
        <v>1207</v>
      </c>
      <c r="E1449" s="169" t="s">
        <v>1</v>
      </c>
      <c r="F1449" s="170" t="s">
        <v>2925</v>
      </c>
      <c r="H1449" s="171">
        <v>96.9</v>
      </c>
      <c r="I1449" s="172"/>
      <c r="L1449" s="168"/>
      <c r="M1449" s="173"/>
      <c r="T1449" s="174"/>
      <c r="AT1449" s="169" t="s">
        <v>1207</v>
      </c>
      <c r="AU1449" s="169" t="s">
        <v>85</v>
      </c>
      <c r="AV1449" s="12" t="s">
        <v>85</v>
      </c>
      <c r="AW1449" s="12" t="s">
        <v>33</v>
      </c>
      <c r="AX1449" s="12" t="s">
        <v>76</v>
      </c>
      <c r="AY1449" s="169" t="s">
        <v>181</v>
      </c>
    </row>
    <row r="1450" spans="2:65" s="12" customFormat="1" ht="11.25">
      <c r="B1450" s="168"/>
      <c r="D1450" s="149" t="s">
        <v>1207</v>
      </c>
      <c r="E1450" s="169" t="s">
        <v>1</v>
      </c>
      <c r="F1450" s="170" t="s">
        <v>2926</v>
      </c>
      <c r="H1450" s="171">
        <v>100</v>
      </c>
      <c r="I1450" s="172"/>
      <c r="L1450" s="168"/>
      <c r="M1450" s="173"/>
      <c r="T1450" s="174"/>
      <c r="AT1450" s="169" t="s">
        <v>1207</v>
      </c>
      <c r="AU1450" s="169" t="s">
        <v>85</v>
      </c>
      <c r="AV1450" s="12" t="s">
        <v>85</v>
      </c>
      <c r="AW1450" s="12" t="s">
        <v>33</v>
      </c>
      <c r="AX1450" s="12" t="s">
        <v>76</v>
      </c>
      <c r="AY1450" s="169" t="s">
        <v>181</v>
      </c>
    </row>
    <row r="1451" spans="2:65" s="12" customFormat="1" ht="11.25">
      <c r="B1451" s="168"/>
      <c r="D1451" s="149" t="s">
        <v>1207</v>
      </c>
      <c r="E1451" s="169" t="s">
        <v>1</v>
      </c>
      <c r="F1451" s="170" t="s">
        <v>2927</v>
      </c>
      <c r="H1451" s="171">
        <v>100</v>
      </c>
      <c r="I1451" s="172"/>
      <c r="L1451" s="168"/>
      <c r="M1451" s="173"/>
      <c r="T1451" s="174"/>
      <c r="AT1451" s="169" t="s">
        <v>1207</v>
      </c>
      <c r="AU1451" s="169" t="s">
        <v>85</v>
      </c>
      <c r="AV1451" s="12" t="s">
        <v>85</v>
      </c>
      <c r="AW1451" s="12" t="s">
        <v>33</v>
      </c>
      <c r="AX1451" s="12" t="s">
        <v>76</v>
      </c>
      <c r="AY1451" s="169" t="s">
        <v>181</v>
      </c>
    </row>
    <row r="1452" spans="2:65" s="14" customFormat="1" ht="11.25">
      <c r="B1452" s="181"/>
      <c r="D1452" s="149" t="s">
        <v>1207</v>
      </c>
      <c r="E1452" s="182" t="s">
        <v>1</v>
      </c>
      <c r="F1452" s="183" t="s">
        <v>1221</v>
      </c>
      <c r="H1452" s="184">
        <v>296.89999999999998</v>
      </c>
      <c r="I1452" s="185"/>
      <c r="L1452" s="181"/>
      <c r="M1452" s="186"/>
      <c r="T1452" s="187"/>
      <c r="AT1452" s="182" t="s">
        <v>1207</v>
      </c>
      <c r="AU1452" s="182" t="s">
        <v>85</v>
      </c>
      <c r="AV1452" s="14" t="s">
        <v>200</v>
      </c>
      <c r="AW1452" s="14" t="s">
        <v>33</v>
      </c>
      <c r="AX1452" s="14" t="s">
        <v>83</v>
      </c>
      <c r="AY1452" s="182" t="s">
        <v>181</v>
      </c>
    </row>
    <row r="1453" spans="2:65" s="1" customFormat="1" ht="16.5" customHeight="1">
      <c r="B1453" s="134"/>
      <c r="C1453" s="135" t="s">
        <v>2928</v>
      </c>
      <c r="D1453" s="135" t="s">
        <v>182</v>
      </c>
      <c r="E1453" s="136" t="s">
        <v>2917</v>
      </c>
      <c r="F1453" s="137" t="s">
        <v>2918</v>
      </c>
      <c r="G1453" s="138" t="s">
        <v>734</v>
      </c>
      <c r="H1453" s="139">
        <v>311.745</v>
      </c>
      <c r="I1453" s="140"/>
      <c r="J1453" s="141">
        <f>ROUND(I1453*H1453,2)</f>
        <v>0</v>
      </c>
      <c r="K1453" s="137" t="s">
        <v>1</v>
      </c>
      <c r="L1453" s="142"/>
      <c r="M1453" s="143" t="s">
        <v>1</v>
      </c>
      <c r="N1453" s="144" t="s">
        <v>41</v>
      </c>
      <c r="P1453" s="145">
        <f>O1453*H1453</f>
        <v>0</v>
      </c>
      <c r="Q1453" s="145">
        <v>0</v>
      </c>
      <c r="R1453" s="145">
        <f>Q1453*H1453</f>
        <v>0</v>
      </c>
      <c r="S1453" s="145">
        <v>0</v>
      </c>
      <c r="T1453" s="146">
        <f>S1453*H1453</f>
        <v>0</v>
      </c>
      <c r="AR1453" s="147" t="s">
        <v>187</v>
      </c>
      <c r="AT1453" s="147" t="s">
        <v>182</v>
      </c>
      <c r="AU1453" s="147" t="s">
        <v>85</v>
      </c>
      <c r="AY1453" s="17" t="s">
        <v>181</v>
      </c>
      <c r="BE1453" s="148">
        <f>IF(N1453="základní",J1453,0)</f>
        <v>0</v>
      </c>
      <c r="BF1453" s="148">
        <f>IF(N1453="snížená",J1453,0)</f>
        <v>0</v>
      </c>
      <c r="BG1453" s="148">
        <f>IF(N1453="zákl. přenesená",J1453,0)</f>
        <v>0</v>
      </c>
      <c r="BH1453" s="148">
        <f>IF(N1453="sníž. přenesená",J1453,0)</f>
        <v>0</v>
      </c>
      <c r="BI1453" s="148">
        <f>IF(N1453="nulová",J1453,0)</f>
        <v>0</v>
      </c>
      <c r="BJ1453" s="17" t="s">
        <v>83</v>
      </c>
      <c r="BK1453" s="148">
        <f>ROUND(I1453*H1453,2)</f>
        <v>0</v>
      </c>
      <c r="BL1453" s="17" t="s">
        <v>188</v>
      </c>
      <c r="BM1453" s="147" t="s">
        <v>2929</v>
      </c>
    </row>
    <row r="1454" spans="2:65" s="1" customFormat="1" ht="11.25">
      <c r="B1454" s="32"/>
      <c r="D1454" s="149" t="s">
        <v>190</v>
      </c>
      <c r="F1454" s="150" t="s">
        <v>2918</v>
      </c>
      <c r="I1454" s="151"/>
      <c r="L1454" s="32"/>
      <c r="M1454" s="152"/>
      <c r="T1454" s="56"/>
      <c r="AT1454" s="17" t="s">
        <v>190</v>
      </c>
      <c r="AU1454" s="17" t="s">
        <v>85</v>
      </c>
    </row>
    <row r="1455" spans="2:65" s="12" customFormat="1" ht="11.25">
      <c r="B1455" s="168"/>
      <c r="D1455" s="149" t="s">
        <v>1207</v>
      </c>
      <c r="E1455" s="169" t="s">
        <v>1</v>
      </c>
      <c r="F1455" s="170" t="s">
        <v>2930</v>
      </c>
      <c r="H1455" s="171">
        <v>311.745</v>
      </c>
      <c r="I1455" s="172"/>
      <c r="L1455" s="168"/>
      <c r="M1455" s="173"/>
      <c r="T1455" s="174"/>
      <c r="AT1455" s="169" t="s">
        <v>1207</v>
      </c>
      <c r="AU1455" s="169" t="s">
        <v>85</v>
      </c>
      <c r="AV1455" s="12" t="s">
        <v>85</v>
      </c>
      <c r="AW1455" s="12" t="s">
        <v>33</v>
      </c>
      <c r="AX1455" s="12" t="s">
        <v>83</v>
      </c>
      <c r="AY1455" s="169" t="s">
        <v>181</v>
      </c>
    </row>
    <row r="1456" spans="2:65" s="1" customFormat="1" ht="24.2" customHeight="1">
      <c r="B1456" s="134"/>
      <c r="C1456" s="153" t="s">
        <v>2931</v>
      </c>
      <c r="D1456" s="153" t="s">
        <v>191</v>
      </c>
      <c r="E1456" s="154" t="s">
        <v>2932</v>
      </c>
      <c r="F1456" s="155" t="s">
        <v>2933</v>
      </c>
      <c r="G1456" s="156" t="s">
        <v>734</v>
      </c>
      <c r="H1456" s="157">
        <v>1320</v>
      </c>
      <c r="I1456" s="158"/>
      <c r="J1456" s="159">
        <f>ROUND(I1456*H1456,2)</f>
        <v>0</v>
      </c>
      <c r="K1456" s="155" t="s">
        <v>1</v>
      </c>
      <c r="L1456" s="32"/>
      <c r="M1456" s="160" t="s">
        <v>1</v>
      </c>
      <c r="N1456" s="161" t="s">
        <v>41</v>
      </c>
      <c r="P1456" s="145">
        <f>O1456*H1456</f>
        <v>0</v>
      </c>
      <c r="Q1456" s="145">
        <v>2.0000000000000001E-4</v>
      </c>
      <c r="R1456" s="145">
        <f>Q1456*H1456</f>
        <v>0.26400000000000001</v>
      </c>
      <c r="S1456" s="145">
        <v>0</v>
      </c>
      <c r="T1456" s="146">
        <f>S1456*H1456</f>
        <v>0</v>
      </c>
      <c r="AR1456" s="147" t="s">
        <v>188</v>
      </c>
      <c r="AT1456" s="147" t="s">
        <v>191</v>
      </c>
      <c r="AU1456" s="147" t="s">
        <v>85</v>
      </c>
      <c r="AY1456" s="17" t="s">
        <v>181</v>
      </c>
      <c r="BE1456" s="148">
        <f>IF(N1456="základní",J1456,0)</f>
        <v>0</v>
      </c>
      <c r="BF1456" s="148">
        <f>IF(N1456="snížená",J1456,0)</f>
        <v>0</v>
      </c>
      <c r="BG1456" s="148">
        <f>IF(N1456="zákl. přenesená",J1456,0)</f>
        <v>0</v>
      </c>
      <c r="BH1456" s="148">
        <f>IF(N1456="sníž. přenesená",J1456,0)</f>
        <v>0</v>
      </c>
      <c r="BI1456" s="148">
        <f>IF(N1456="nulová",J1456,0)</f>
        <v>0</v>
      </c>
      <c r="BJ1456" s="17" t="s">
        <v>83</v>
      </c>
      <c r="BK1456" s="148">
        <f>ROUND(I1456*H1456,2)</f>
        <v>0</v>
      </c>
      <c r="BL1456" s="17" t="s">
        <v>188</v>
      </c>
      <c r="BM1456" s="147" t="s">
        <v>2934</v>
      </c>
    </row>
    <row r="1457" spans="2:65" s="1" customFormat="1" ht="19.5">
      <c r="B1457" s="32"/>
      <c r="D1457" s="149" t="s">
        <v>190</v>
      </c>
      <c r="F1457" s="150" t="s">
        <v>2933</v>
      </c>
      <c r="I1457" s="151"/>
      <c r="L1457" s="32"/>
      <c r="M1457" s="152"/>
      <c r="T1457" s="56"/>
      <c r="AT1457" s="17" t="s">
        <v>190</v>
      </c>
      <c r="AU1457" s="17" t="s">
        <v>85</v>
      </c>
    </row>
    <row r="1458" spans="2:65" s="12" customFormat="1" ht="11.25">
      <c r="B1458" s="168"/>
      <c r="D1458" s="149" t="s">
        <v>1207</v>
      </c>
      <c r="E1458" s="169" t="s">
        <v>1</v>
      </c>
      <c r="F1458" s="170" t="s">
        <v>2935</v>
      </c>
      <c r="H1458" s="171">
        <v>1240</v>
      </c>
      <c r="I1458" s="172"/>
      <c r="L1458" s="168"/>
      <c r="M1458" s="173"/>
      <c r="T1458" s="174"/>
      <c r="AT1458" s="169" t="s">
        <v>1207</v>
      </c>
      <c r="AU1458" s="169" t="s">
        <v>85</v>
      </c>
      <c r="AV1458" s="12" t="s">
        <v>85</v>
      </c>
      <c r="AW1458" s="12" t="s">
        <v>33</v>
      </c>
      <c r="AX1458" s="12" t="s">
        <v>76</v>
      </c>
      <c r="AY1458" s="169" t="s">
        <v>181</v>
      </c>
    </row>
    <row r="1459" spans="2:65" s="12" customFormat="1" ht="11.25">
      <c r="B1459" s="168"/>
      <c r="D1459" s="149" t="s">
        <v>1207</v>
      </c>
      <c r="E1459" s="169" t="s">
        <v>1</v>
      </c>
      <c r="F1459" s="170" t="s">
        <v>2936</v>
      </c>
      <c r="H1459" s="171">
        <v>80</v>
      </c>
      <c r="I1459" s="172"/>
      <c r="L1459" s="168"/>
      <c r="M1459" s="173"/>
      <c r="T1459" s="174"/>
      <c r="AT1459" s="169" t="s">
        <v>1207</v>
      </c>
      <c r="AU1459" s="169" t="s">
        <v>85</v>
      </c>
      <c r="AV1459" s="12" t="s">
        <v>85</v>
      </c>
      <c r="AW1459" s="12" t="s">
        <v>33</v>
      </c>
      <c r="AX1459" s="12" t="s">
        <v>76</v>
      </c>
      <c r="AY1459" s="169" t="s">
        <v>181</v>
      </c>
    </row>
    <row r="1460" spans="2:65" s="14" customFormat="1" ht="11.25">
      <c r="B1460" s="181"/>
      <c r="D1460" s="149" t="s">
        <v>1207</v>
      </c>
      <c r="E1460" s="182" t="s">
        <v>1</v>
      </c>
      <c r="F1460" s="183" t="s">
        <v>1221</v>
      </c>
      <c r="H1460" s="184">
        <v>1320</v>
      </c>
      <c r="I1460" s="185"/>
      <c r="L1460" s="181"/>
      <c r="M1460" s="186"/>
      <c r="T1460" s="187"/>
      <c r="AT1460" s="182" t="s">
        <v>1207</v>
      </c>
      <c r="AU1460" s="182" t="s">
        <v>85</v>
      </c>
      <c r="AV1460" s="14" t="s">
        <v>200</v>
      </c>
      <c r="AW1460" s="14" t="s">
        <v>33</v>
      </c>
      <c r="AX1460" s="14" t="s">
        <v>83</v>
      </c>
      <c r="AY1460" s="182" t="s">
        <v>181</v>
      </c>
    </row>
    <row r="1461" spans="2:65" s="1" customFormat="1" ht="33" customHeight="1">
      <c r="B1461" s="134"/>
      <c r="C1461" s="153" t="s">
        <v>2937</v>
      </c>
      <c r="D1461" s="153" t="s">
        <v>191</v>
      </c>
      <c r="E1461" s="154" t="s">
        <v>2938</v>
      </c>
      <c r="F1461" s="155" t="s">
        <v>2939</v>
      </c>
      <c r="G1461" s="156" t="s">
        <v>734</v>
      </c>
      <c r="H1461" s="157">
        <v>45</v>
      </c>
      <c r="I1461" s="158"/>
      <c r="J1461" s="159">
        <f>ROUND(I1461*H1461,2)</f>
        <v>0</v>
      </c>
      <c r="K1461" s="155" t="s">
        <v>1</v>
      </c>
      <c r="L1461" s="32"/>
      <c r="M1461" s="160" t="s">
        <v>1</v>
      </c>
      <c r="N1461" s="161" t="s">
        <v>41</v>
      </c>
      <c r="P1461" s="145">
        <f>O1461*H1461</f>
        <v>0</v>
      </c>
      <c r="Q1461" s="145">
        <v>2.0000000000000001E-4</v>
      </c>
      <c r="R1461" s="145">
        <f>Q1461*H1461</f>
        <v>9.0000000000000011E-3</v>
      </c>
      <c r="S1461" s="145">
        <v>0</v>
      </c>
      <c r="T1461" s="146">
        <f>S1461*H1461</f>
        <v>0</v>
      </c>
      <c r="AR1461" s="147" t="s">
        <v>188</v>
      </c>
      <c r="AT1461" s="147" t="s">
        <v>191</v>
      </c>
      <c r="AU1461" s="147" t="s">
        <v>85</v>
      </c>
      <c r="AY1461" s="17" t="s">
        <v>181</v>
      </c>
      <c r="BE1461" s="148">
        <f>IF(N1461="základní",J1461,0)</f>
        <v>0</v>
      </c>
      <c r="BF1461" s="148">
        <f>IF(N1461="snížená",J1461,0)</f>
        <v>0</v>
      </c>
      <c r="BG1461" s="148">
        <f>IF(N1461="zákl. přenesená",J1461,0)</f>
        <v>0</v>
      </c>
      <c r="BH1461" s="148">
        <f>IF(N1461="sníž. přenesená",J1461,0)</f>
        <v>0</v>
      </c>
      <c r="BI1461" s="148">
        <f>IF(N1461="nulová",J1461,0)</f>
        <v>0</v>
      </c>
      <c r="BJ1461" s="17" t="s">
        <v>83</v>
      </c>
      <c r="BK1461" s="148">
        <f>ROUND(I1461*H1461,2)</f>
        <v>0</v>
      </c>
      <c r="BL1461" s="17" t="s">
        <v>188</v>
      </c>
      <c r="BM1461" s="147" t="s">
        <v>2940</v>
      </c>
    </row>
    <row r="1462" spans="2:65" s="1" customFormat="1" ht="19.5">
      <c r="B1462" s="32"/>
      <c r="D1462" s="149" t="s">
        <v>190</v>
      </c>
      <c r="F1462" s="150" t="s">
        <v>2939</v>
      </c>
      <c r="I1462" s="151"/>
      <c r="L1462" s="32"/>
      <c r="M1462" s="152"/>
      <c r="T1462" s="56"/>
      <c r="AT1462" s="17" t="s">
        <v>190</v>
      </c>
      <c r="AU1462" s="17" t="s">
        <v>85</v>
      </c>
    </row>
    <row r="1463" spans="2:65" s="12" customFormat="1" ht="11.25">
      <c r="B1463" s="168"/>
      <c r="D1463" s="149" t="s">
        <v>1207</v>
      </c>
      <c r="E1463" s="169" t="s">
        <v>1</v>
      </c>
      <c r="F1463" s="170" t="s">
        <v>276</v>
      </c>
      <c r="H1463" s="171">
        <v>20</v>
      </c>
      <c r="I1463" s="172"/>
      <c r="L1463" s="168"/>
      <c r="M1463" s="173"/>
      <c r="T1463" s="174"/>
      <c r="AT1463" s="169" t="s">
        <v>1207</v>
      </c>
      <c r="AU1463" s="169" t="s">
        <v>85</v>
      </c>
      <c r="AV1463" s="12" t="s">
        <v>85</v>
      </c>
      <c r="AW1463" s="12" t="s">
        <v>33</v>
      </c>
      <c r="AX1463" s="12" t="s">
        <v>76</v>
      </c>
      <c r="AY1463" s="169" t="s">
        <v>181</v>
      </c>
    </row>
    <row r="1464" spans="2:65" s="12" customFormat="1" ht="11.25">
      <c r="B1464" s="168"/>
      <c r="D1464" s="149" t="s">
        <v>1207</v>
      </c>
      <c r="E1464" s="169" t="s">
        <v>1</v>
      </c>
      <c r="F1464" s="170" t="s">
        <v>1701</v>
      </c>
      <c r="H1464" s="171">
        <v>45</v>
      </c>
      <c r="I1464" s="172"/>
      <c r="L1464" s="168"/>
      <c r="M1464" s="173"/>
      <c r="T1464" s="174"/>
      <c r="AT1464" s="169" t="s">
        <v>1207</v>
      </c>
      <c r="AU1464" s="169" t="s">
        <v>85</v>
      </c>
      <c r="AV1464" s="12" t="s">
        <v>85</v>
      </c>
      <c r="AW1464" s="12" t="s">
        <v>33</v>
      </c>
      <c r="AX1464" s="12" t="s">
        <v>83</v>
      </c>
      <c r="AY1464" s="169" t="s">
        <v>181</v>
      </c>
    </row>
    <row r="1465" spans="2:65" s="1" customFormat="1" ht="33" customHeight="1">
      <c r="B1465" s="134"/>
      <c r="C1465" s="153" t="s">
        <v>2941</v>
      </c>
      <c r="D1465" s="153" t="s">
        <v>191</v>
      </c>
      <c r="E1465" s="154" t="s">
        <v>2942</v>
      </c>
      <c r="F1465" s="155" t="s">
        <v>2943</v>
      </c>
      <c r="G1465" s="156" t="s">
        <v>734</v>
      </c>
      <c r="H1465" s="157">
        <v>193.8</v>
      </c>
      <c r="I1465" s="158"/>
      <c r="J1465" s="159">
        <f>ROUND(I1465*H1465,2)</f>
        <v>0</v>
      </c>
      <c r="K1465" s="155" t="s">
        <v>1</v>
      </c>
      <c r="L1465" s="32"/>
      <c r="M1465" s="160" t="s">
        <v>1</v>
      </c>
      <c r="N1465" s="161" t="s">
        <v>41</v>
      </c>
      <c r="P1465" s="145">
        <f>O1465*H1465</f>
        <v>0</v>
      </c>
      <c r="Q1465" s="145">
        <v>1.0000000000000001E-5</v>
      </c>
      <c r="R1465" s="145">
        <f>Q1465*H1465</f>
        <v>1.9380000000000003E-3</v>
      </c>
      <c r="S1465" s="145">
        <v>0</v>
      </c>
      <c r="T1465" s="146">
        <f>S1465*H1465</f>
        <v>0</v>
      </c>
      <c r="AR1465" s="147" t="s">
        <v>188</v>
      </c>
      <c r="AT1465" s="147" t="s">
        <v>191</v>
      </c>
      <c r="AU1465" s="147" t="s">
        <v>85</v>
      </c>
      <c r="AY1465" s="17" t="s">
        <v>181</v>
      </c>
      <c r="BE1465" s="148">
        <f>IF(N1465="základní",J1465,0)</f>
        <v>0</v>
      </c>
      <c r="BF1465" s="148">
        <f>IF(N1465="snížená",J1465,0)</f>
        <v>0</v>
      </c>
      <c r="BG1465" s="148">
        <f>IF(N1465="zákl. přenesená",J1465,0)</f>
        <v>0</v>
      </c>
      <c r="BH1465" s="148">
        <f>IF(N1465="sníž. přenesená",J1465,0)</f>
        <v>0</v>
      </c>
      <c r="BI1465" s="148">
        <f>IF(N1465="nulová",J1465,0)</f>
        <v>0</v>
      </c>
      <c r="BJ1465" s="17" t="s">
        <v>83</v>
      </c>
      <c r="BK1465" s="148">
        <f>ROUND(I1465*H1465,2)</f>
        <v>0</v>
      </c>
      <c r="BL1465" s="17" t="s">
        <v>188</v>
      </c>
      <c r="BM1465" s="147" t="s">
        <v>2944</v>
      </c>
    </row>
    <row r="1466" spans="2:65" s="1" customFormat="1" ht="19.5">
      <c r="B1466" s="32"/>
      <c r="D1466" s="149" t="s">
        <v>190</v>
      </c>
      <c r="F1466" s="150" t="s">
        <v>2943</v>
      </c>
      <c r="I1466" s="151"/>
      <c r="L1466" s="32"/>
      <c r="M1466" s="152"/>
      <c r="T1466" s="56"/>
      <c r="AT1466" s="17" t="s">
        <v>190</v>
      </c>
      <c r="AU1466" s="17" t="s">
        <v>85</v>
      </c>
    </row>
    <row r="1467" spans="2:65" s="12" customFormat="1" ht="11.25">
      <c r="B1467" s="168"/>
      <c r="D1467" s="149" t="s">
        <v>1207</v>
      </c>
      <c r="E1467" s="169" t="s">
        <v>1</v>
      </c>
      <c r="F1467" s="170" t="s">
        <v>2945</v>
      </c>
      <c r="H1467" s="171">
        <v>193.8</v>
      </c>
      <c r="I1467" s="172"/>
      <c r="L1467" s="168"/>
      <c r="M1467" s="173"/>
      <c r="T1467" s="174"/>
      <c r="AT1467" s="169" t="s">
        <v>1207</v>
      </c>
      <c r="AU1467" s="169" t="s">
        <v>85</v>
      </c>
      <c r="AV1467" s="12" t="s">
        <v>85</v>
      </c>
      <c r="AW1467" s="12" t="s">
        <v>33</v>
      </c>
      <c r="AX1467" s="12" t="s">
        <v>76</v>
      </c>
      <c r="AY1467" s="169" t="s">
        <v>181</v>
      </c>
    </row>
    <row r="1468" spans="2:65" s="14" customFormat="1" ht="11.25">
      <c r="B1468" s="181"/>
      <c r="D1468" s="149" t="s">
        <v>1207</v>
      </c>
      <c r="E1468" s="182" t="s">
        <v>1</v>
      </c>
      <c r="F1468" s="183" t="s">
        <v>1221</v>
      </c>
      <c r="H1468" s="184">
        <v>193.8</v>
      </c>
      <c r="I1468" s="185"/>
      <c r="L1468" s="181"/>
      <c r="M1468" s="186"/>
      <c r="T1468" s="187"/>
      <c r="AT1468" s="182" t="s">
        <v>1207</v>
      </c>
      <c r="AU1468" s="182" t="s">
        <v>85</v>
      </c>
      <c r="AV1468" s="14" t="s">
        <v>200</v>
      </c>
      <c r="AW1468" s="14" t="s">
        <v>33</v>
      </c>
      <c r="AX1468" s="14" t="s">
        <v>83</v>
      </c>
      <c r="AY1468" s="182" t="s">
        <v>181</v>
      </c>
    </row>
    <row r="1469" spans="2:65" s="1" customFormat="1" ht="24.2" customHeight="1">
      <c r="B1469" s="134"/>
      <c r="C1469" s="153" t="s">
        <v>2946</v>
      </c>
      <c r="D1469" s="153" t="s">
        <v>191</v>
      </c>
      <c r="E1469" s="154" t="s">
        <v>2947</v>
      </c>
      <c r="F1469" s="155" t="s">
        <v>2948</v>
      </c>
      <c r="G1469" s="156" t="s">
        <v>734</v>
      </c>
      <c r="H1469" s="157">
        <v>100</v>
      </c>
      <c r="I1469" s="158"/>
      <c r="J1469" s="159">
        <f>ROUND(I1469*H1469,2)</f>
        <v>0</v>
      </c>
      <c r="K1469" s="155" t="s">
        <v>1</v>
      </c>
      <c r="L1469" s="32"/>
      <c r="M1469" s="160" t="s">
        <v>1</v>
      </c>
      <c r="N1469" s="161" t="s">
        <v>41</v>
      </c>
      <c r="P1469" s="145">
        <f>O1469*H1469</f>
        <v>0</v>
      </c>
      <c r="Q1469" s="145">
        <v>1.0000000000000001E-5</v>
      </c>
      <c r="R1469" s="145">
        <f>Q1469*H1469</f>
        <v>1E-3</v>
      </c>
      <c r="S1469" s="145">
        <v>0</v>
      </c>
      <c r="T1469" s="146">
        <f>S1469*H1469</f>
        <v>0</v>
      </c>
      <c r="AR1469" s="147" t="s">
        <v>188</v>
      </c>
      <c r="AT1469" s="147" t="s">
        <v>191</v>
      </c>
      <c r="AU1469" s="147" t="s">
        <v>85</v>
      </c>
      <c r="AY1469" s="17" t="s">
        <v>181</v>
      </c>
      <c r="BE1469" s="148">
        <f>IF(N1469="základní",J1469,0)</f>
        <v>0</v>
      </c>
      <c r="BF1469" s="148">
        <f>IF(N1469="snížená",J1469,0)</f>
        <v>0</v>
      </c>
      <c r="BG1469" s="148">
        <f>IF(N1469="zákl. přenesená",J1469,0)</f>
        <v>0</v>
      </c>
      <c r="BH1469" s="148">
        <f>IF(N1469="sníž. přenesená",J1469,0)</f>
        <v>0</v>
      </c>
      <c r="BI1469" s="148">
        <f>IF(N1469="nulová",J1469,0)</f>
        <v>0</v>
      </c>
      <c r="BJ1469" s="17" t="s">
        <v>83</v>
      </c>
      <c r="BK1469" s="148">
        <f>ROUND(I1469*H1469,2)</f>
        <v>0</v>
      </c>
      <c r="BL1469" s="17" t="s">
        <v>188</v>
      </c>
      <c r="BM1469" s="147" t="s">
        <v>2949</v>
      </c>
    </row>
    <row r="1470" spans="2:65" s="1" customFormat="1" ht="19.5">
      <c r="B1470" s="32"/>
      <c r="D1470" s="149" t="s">
        <v>190</v>
      </c>
      <c r="F1470" s="150" t="s">
        <v>2948</v>
      </c>
      <c r="I1470" s="151"/>
      <c r="L1470" s="32"/>
      <c r="M1470" s="152"/>
      <c r="T1470" s="56"/>
      <c r="AT1470" s="17" t="s">
        <v>190</v>
      </c>
      <c r="AU1470" s="17" t="s">
        <v>85</v>
      </c>
    </row>
    <row r="1471" spans="2:65" s="12" customFormat="1" ht="11.25">
      <c r="B1471" s="168"/>
      <c r="D1471" s="149" t="s">
        <v>1207</v>
      </c>
      <c r="E1471" s="169" t="s">
        <v>1</v>
      </c>
      <c r="F1471" s="170" t="s">
        <v>2926</v>
      </c>
      <c r="H1471" s="171">
        <v>100</v>
      </c>
      <c r="I1471" s="172"/>
      <c r="L1471" s="168"/>
      <c r="M1471" s="173"/>
      <c r="T1471" s="174"/>
      <c r="AT1471" s="169" t="s">
        <v>1207</v>
      </c>
      <c r="AU1471" s="169" t="s">
        <v>85</v>
      </c>
      <c r="AV1471" s="12" t="s">
        <v>85</v>
      </c>
      <c r="AW1471" s="12" t="s">
        <v>33</v>
      </c>
      <c r="AX1471" s="12" t="s">
        <v>76</v>
      </c>
      <c r="AY1471" s="169" t="s">
        <v>181</v>
      </c>
    </row>
    <row r="1472" spans="2:65" s="14" customFormat="1" ht="11.25">
      <c r="B1472" s="181"/>
      <c r="D1472" s="149" t="s">
        <v>1207</v>
      </c>
      <c r="E1472" s="182" t="s">
        <v>1</v>
      </c>
      <c r="F1472" s="183" t="s">
        <v>1221</v>
      </c>
      <c r="H1472" s="184">
        <v>100</v>
      </c>
      <c r="I1472" s="185"/>
      <c r="L1472" s="181"/>
      <c r="M1472" s="186"/>
      <c r="T1472" s="187"/>
      <c r="AT1472" s="182" t="s">
        <v>1207</v>
      </c>
      <c r="AU1472" s="182" t="s">
        <v>85</v>
      </c>
      <c r="AV1472" s="14" t="s">
        <v>200</v>
      </c>
      <c r="AW1472" s="14" t="s">
        <v>33</v>
      </c>
      <c r="AX1472" s="14" t="s">
        <v>83</v>
      </c>
      <c r="AY1472" s="182" t="s">
        <v>181</v>
      </c>
    </row>
    <row r="1473" spans="2:65" s="1" customFormat="1" ht="24.2" customHeight="1">
      <c r="B1473" s="134"/>
      <c r="C1473" s="153" t="s">
        <v>2950</v>
      </c>
      <c r="D1473" s="153" t="s">
        <v>191</v>
      </c>
      <c r="E1473" s="154" t="s">
        <v>2951</v>
      </c>
      <c r="F1473" s="155" t="s">
        <v>2952</v>
      </c>
      <c r="G1473" s="156" t="s">
        <v>734</v>
      </c>
      <c r="H1473" s="157">
        <v>460</v>
      </c>
      <c r="I1473" s="158"/>
      <c r="J1473" s="159">
        <f>ROUND(I1473*H1473,2)</f>
        <v>0</v>
      </c>
      <c r="K1473" s="155" t="s">
        <v>1</v>
      </c>
      <c r="L1473" s="32"/>
      <c r="M1473" s="160" t="s">
        <v>1</v>
      </c>
      <c r="N1473" s="161" t="s">
        <v>41</v>
      </c>
      <c r="P1473" s="145">
        <f>O1473*H1473</f>
        <v>0</v>
      </c>
      <c r="Q1473" s="145">
        <v>1.0000000000000001E-5</v>
      </c>
      <c r="R1473" s="145">
        <f>Q1473*H1473</f>
        <v>4.6000000000000008E-3</v>
      </c>
      <c r="S1473" s="145">
        <v>0</v>
      </c>
      <c r="T1473" s="146">
        <f>S1473*H1473</f>
        <v>0</v>
      </c>
      <c r="AR1473" s="147" t="s">
        <v>188</v>
      </c>
      <c r="AT1473" s="147" t="s">
        <v>191</v>
      </c>
      <c r="AU1473" s="147" t="s">
        <v>85</v>
      </c>
      <c r="AY1473" s="17" t="s">
        <v>181</v>
      </c>
      <c r="BE1473" s="148">
        <f>IF(N1473="základní",J1473,0)</f>
        <v>0</v>
      </c>
      <c r="BF1473" s="148">
        <f>IF(N1473="snížená",J1473,0)</f>
        <v>0</v>
      </c>
      <c r="BG1473" s="148">
        <f>IF(N1473="zákl. přenesená",J1473,0)</f>
        <v>0</v>
      </c>
      <c r="BH1473" s="148">
        <f>IF(N1473="sníž. přenesená",J1473,0)</f>
        <v>0</v>
      </c>
      <c r="BI1473" s="148">
        <f>IF(N1473="nulová",J1473,0)</f>
        <v>0</v>
      </c>
      <c r="BJ1473" s="17" t="s">
        <v>83</v>
      </c>
      <c r="BK1473" s="148">
        <f>ROUND(I1473*H1473,2)</f>
        <v>0</v>
      </c>
      <c r="BL1473" s="17" t="s">
        <v>188</v>
      </c>
      <c r="BM1473" s="147" t="s">
        <v>2953</v>
      </c>
    </row>
    <row r="1474" spans="2:65" s="1" customFormat="1" ht="11.25">
      <c r="B1474" s="32"/>
      <c r="D1474" s="149" t="s">
        <v>190</v>
      </c>
      <c r="F1474" s="150" t="s">
        <v>2952</v>
      </c>
      <c r="I1474" s="151"/>
      <c r="L1474" s="32"/>
      <c r="M1474" s="152"/>
      <c r="T1474" s="56"/>
      <c r="AT1474" s="17" t="s">
        <v>190</v>
      </c>
      <c r="AU1474" s="17" t="s">
        <v>85</v>
      </c>
    </row>
    <row r="1475" spans="2:65" s="1" customFormat="1" ht="24.2" customHeight="1">
      <c r="B1475" s="134"/>
      <c r="C1475" s="153" t="s">
        <v>2954</v>
      </c>
      <c r="D1475" s="153" t="s">
        <v>191</v>
      </c>
      <c r="E1475" s="154" t="s">
        <v>2955</v>
      </c>
      <c r="F1475" s="155" t="s">
        <v>2956</v>
      </c>
      <c r="G1475" s="156" t="s">
        <v>734</v>
      </c>
      <c r="H1475" s="157">
        <v>17.7</v>
      </c>
      <c r="I1475" s="158"/>
      <c r="J1475" s="159">
        <f>ROUND(I1475*H1475,2)</f>
        <v>0</v>
      </c>
      <c r="K1475" s="155" t="s">
        <v>1</v>
      </c>
      <c r="L1475" s="32"/>
      <c r="M1475" s="160" t="s">
        <v>1</v>
      </c>
      <c r="N1475" s="161" t="s">
        <v>41</v>
      </c>
      <c r="P1475" s="145">
        <f>O1475*H1475</f>
        <v>0</v>
      </c>
      <c r="Q1475" s="145">
        <v>1.0000000000000001E-5</v>
      </c>
      <c r="R1475" s="145">
        <f>Q1475*H1475</f>
        <v>1.7700000000000002E-4</v>
      </c>
      <c r="S1475" s="145">
        <v>0</v>
      </c>
      <c r="T1475" s="146">
        <f>S1475*H1475</f>
        <v>0</v>
      </c>
      <c r="AR1475" s="147" t="s">
        <v>188</v>
      </c>
      <c r="AT1475" s="147" t="s">
        <v>191</v>
      </c>
      <c r="AU1475" s="147" t="s">
        <v>85</v>
      </c>
      <c r="AY1475" s="17" t="s">
        <v>181</v>
      </c>
      <c r="BE1475" s="148">
        <f>IF(N1475="základní",J1475,0)</f>
        <v>0</v>
      </c>
      <c r="BF1475" s="148">
        <f>IF(N1475="snížená",J1475,0)</f>
        <v>0</v>
      </c>
      <c r="BG1475" s="148">
        <f>IF(N1475="zákl. přenesená",J1475,0)</f>
        <v>0</v>
      </c>
      <c r="BH1475" s="148">
        <f>IF(N1475="sníž. přenesená",J1475,0)</f>
        <v>0</v>
      </c>
      <c r="BI1475" s="148">
        <f>IF(N1475="nulová",J1475,0)</f>
        <v>0</v>
      </c>
      <c r="BJ1475" s="17" t="s">
        <v>83</v>
      </c>
      <c r="BK1475" s="148">
        <f>ROUND(I1475*H1475,2)</f>
        <v>0</v>
      </c>
      <c r="BL1475" s="17" t="s">
        <v>188</v>
      </c>
      <c r="BM1475" s="147" t="s">
        <v>2957</v>
      </c>
    </row>
    <row r="1476" spans="2:65" s="1" customFormat="1" ht="11.25">
      <c r="B1476" s="32"/>
      <c r="D1476" s="149" t="s">
        <v>190</v>
      </c>
      <c r="F1476" s="150" t="s">
        <v>2956</v>
      </c>
      <c r="I1476" s="151"/>
      <c r="L1476" s="32"/>
      <c r="M1476" s="152"/>
      <c r="T1476" s="56"/>
      <c r="AT1476" s="17" t="s">
        <v>190</v>
      </c>
      <c r="AU1476" s="17" t="s">
        <v>85</v>
      </c>
    </row>
    <row r="1477" spans="2:65" s="12" customFormat="1" ht="11.25">
      <c r="B1477" s="168"/>
      <c r="D1477" s="149" t="s">
        <v>1207</v>
      </c>
      <c r="E1477" s="169" t="s">
        <v>1</v>
      </c>
      <c r="F1477" s="170" t="s">
        <v>2958</v>
      </c>
      <c r="H1477" s="171">
        <v>17.7</v>
      </c>
      <c r="I1477" s="172"/>
      <c r="L1477" s="168"/>
      <c r="M1477" s="173"/>
      <c r="T1477" s="174"/>
      <c r="AT1477" s="169" t="s">
        <v>1207</v>
      </c>
      <c r="AU1477" s="169" t="s">
        <v>85</v>
      </c>
      <c r="AV1477" s="12" t="s">
        <v>85</v>
      </c>
      <c r="AW1477" s="12" t="s">
        <v>33</v>
      </c>
      <c r="AX1477" s="12" t="s">
        <v>83</v>
      </c>
      <c r="AY1477" s="169" t="s">
        <v>181</v>
      </c>
    </row>
    <row r="1478" spans="2:65" s="1" customFormat="1" ht="24.2" customHeight="1">
      <c r="B1478" s="134"/>
      <c r="C1478" s="153" t="s">
        <v>2959</v>
      </c>
      <c r="D1478" s="153" t="s">
        <v>191</v>
      </c>
      <c r="E1478" s="154" t="s">
        <v>2960</v>
      </c>
      <c r="F1478" s="155" t="s">
        <v>2961</v>
      </c>
      <c r="G1478" s="156" t="s">
        <v>734</v>
      </c>
      <c r="H1478" s="157">
        <v>1320</v>
      </c>
      <c r="I1478" s="158"/>
      <c r="J1478" s="159">
        <f>ROUND(I1478*H1478,2)</f>
        <v>0</v>
      </c>
      <c r="K1478" s="155" t="s">
        <v>1</v>
      </c>
      <c r="L1478" s="32"/>
      <c r="M1478" s="160" t="s">
        <v>1</v>
      </c>
      <c r="N1478" s="161" t="s">
        <v>41</v>
      </c>
      <c r="P1478" s="145">
        <f>O1478*H1478</f>
        <v>0</v>
      </c>
      <c r="Q1478" s="145">
        <v>2.9E-4</v>
      </c>
      <c r="R1478" s="145">
        <f>Q1478*H1478</f>
        <v>0.38280000000000003</v>
      </c>
      <c r="S1478" s="145">
        <v>0</v>
      </c>
      <c r="T1478" s="146">
        <f>S1478*H1478</f>
        <v>0</v>
      </c>
      <c r="AR1478" s="147" t="s">
        <v>188</v>
      </c>
      <c r="AT1478" s="147" t="s">
        <v>191</v>
      </c>
      <c r="AU1478" s="147" t="s">
        <v>85</v>
      </c>
      <c r="AY1478" s="17" t="s">
        <v>181</v>
      </c>
      <c r="BE1478" s="148">
        <f>IF(N1478="základní",J1478,0)</f>
        <v>0</v>
      </c>
      <c r="BF1478" s="148">
        <f>IF(N1478="snížená",J1478,0)</f>
        <v>0</v>
      </c>
      <c r="BG1478" s="148">
        <f>IF(N1478="zákl. přenesená",J1478,0)</f>
        <v>0</v>
      </c>
      <c r="BH1478" s="148">
        <f>IF(N1478="sníž. přenesená",J1478,0)</f>
        <v>0</v>
      </c>
      <c r="BI1478" s="148">
        <f>IF(N1478="nulová",J1478,0)</f>
        <v>0</v>
      </c>
      <c r="BJ1478" s="17" t="s">
        <v>83</v>
      </c>
      <c r="BK1478" s="148">
        <f>ROUND(I1478*H1478,2)</f>
        <v>0</v>
      </c>
      <c r="BL1478" s="17" t="s">
        <v>188</v>
      </c>
      <c r="BM1478" s="147" t="s">
        <v>2962</v>
      </c>
    </row>
    <row r="1479" spans="2:65" s="1" customFormat="1" ht="19.5">
      <c r="B1479" s="32"/>
      <c r="D1479" s="149" t="s">
        <v>190</v>
      </c>
      <c r="F1479" s="150" t="s">
        <v>2961</v>
      </c>
      <c r="I1479" s="151"/>
      <c r="L1479" s="32"/>
      <c r="M1479" s="152"/>
      <c r="T1479" s="56"/>
      <c r="AT1479" s="17" t="s">
        <v>190</v>
      </c>
      <c r="AU1479" s="17" t="s">
        <v>85</v>
      </c>
    </row>
    <row r="1480" spans="2:65" s="12" customFormat="1" ht="11.25">
      <c r="B1480" s="168"/>
      <c r="D1480" s="149" t="s">
        <v>1207</v>
      </c>
      <c r="E1480" s="169" t="s">
        <v>1</v>
      </c>
      <c r="F1480" s="170" t="s">
        <v>2963</v>
      </c>
      <c r="H1480" s="171">
        <v>1320</v>
      </c>
      <c r="I1480" s="172"/>
      <c r="L1480" s="168"/>
      <c r="M1480" s="173"/>
      <c r="T1480" s="174"/>
      <c r="AT1480" s="169" t="s">
        <v>1207</v>
      </c>
      <c r="AU1480" s="169" t="s">
        <v>85</v>
      </c>
      <c r="AV1480" s="12" t="s">
        <v>85</v>
      </c>
      <c r="AW1480" s="12" t="s">
        <v>33</v>
      </c>
      <c r="AX1480" s="12" t="s">
        <v>83</v>
      </c>
      <c r="AY1480" s="169" t="s">
        <v>181</v>
      </c>
    </row>
    <row r="1481" spans="2:65" s="1" customFormat="1" ht="24.2" customHeight="1">
      <c r="B1481" s="134"/>
      <c r="C1481" s="153" t="s">
        <v>2964</v>
      </c>
      <c r="D1481" s="153" t="s">
        <v>191</v>
      </c>
      <c r="E1481" s="154" t="s">
        <v>2965</v>
      </c>
      <c r="F1481" s="155" t="s">
        <v>2966</v>
      </c>
      <c r="G1481" s="156" t="s">
        <v>734</v>
      </c>
      <c r="H1481" s="157">
        <v>65</v>
      </c>
      <c r="I1481" s="158"/>
      <c r="J1481" s="159">
        <f>ROUND(I1481*H1481,2)</f>
        <v>0</v>
      </c>
      <c r="K1481" s="155" t="s">
        <v>1</v>
      </c>
      <c r="L1481" s="32"/>
      <c r="M1481" s="160" t="s">
        <v>1</v>
      </c>
      <c r="N1481" s="161" t="s">
        <v>41</v>
      </c>
      <c r="P1481" s="145">
        <f>O1481*H1481</f>
        <v>0</v>
      </c>
      <c r="Q1481" s="145">
        <v>2.9E-4</v>
      </c>
      <c r="R1481" s="145">
        <f>Q1481*H1481</f>
        <v>1.8849999999999999E-2</v>
      </c>
      <c r="S1481" s="145">
        <v>0</v>
      </c>
      <c r="T1481" s="146">
        <f>S1481*H1481</f>
        <v>0</v>
      </c>
      <c r="AR1481" s="147" t="s">
        <v>188</v>
      </c>
      <c r="AT1481" s="147" t="s">
        <v>191</v>
      </c>
      <c r="AU1481" s="147" t="s">
        <v>85</v>
      </c>
      <c r="AY1481" s="17" t="s">
        <v>181</v>
      </c>
      <c r="BE1481" s="148">
        <f>IF(N1481="základní",J1481,0)</f>
        <v>0</v>
      </c>
      <c r="BF1481" s="148">
        <f>IF(N1481="snížená",J1481,0)</f>
        <v>0</v>
      </c>
      <c r="BG1481" s="148">
        <f>IF(N1481="zákl. přenesená",J1481,0)</f>
        <v>0</v>
      </c>
      <c r="BH1481" s="148">
        <f>IF(N1481="sníž. přenesená",J1481,0)</f>
        <v>0</v>
      </c>
      <c r="BI1481" s="148">
        <f>IF(N1481="nulová",J1481,0)</f>
        <v>0</v>
      </c>
      <c r="BJ1481" s="17" t="s">
        <v>83</v>
      </c>
      <c r="BK1481" s="148">
        <f>ROUND(I1481*H1481,2)</f>
        <v>0</v>
      </c>
      <c r="BL1481" s="17" t="s">
        <v>188</v>
      </c>
      <c r="BM1481" s="147" t="s">
        <v>2967</v>
      </c>
    </row>
    <row r="1482" spans="2:65" s="1" customFormat="1" ht="19.5">
      <c r="B1482" s="32"/>
      <c r="D1482" s="149" t="s">
        <v>190</v>
      </c>
      <c r="F1482" s="150" t="s">
        <v>2966</v>
      </c>
      <c r="I1482" s="151"/>
      <c r="L1482" s="32"/>
      <c r="M1482" s="152"/>
      <c r="T1482" s="56"/>
      <c r="AT1482" s="17" t="s">
        <v>190</v>
      </c>
      <c r="AU1482" s="17" t="s">
        <v>85</v>
      </c>
    </row>
    <row r="1483" spans="2:65" s="12" customFormat="1" ht="11.25">
      <c r="B1483" s="168"/>
      <c r="D1483" s="149" t="s">
        <v>1207</v>
      </c>
      <c r="E1483" s="169" t="s">
        <v>1</v>
      </c>
      <c r="F1483" s="170" t="s">
        <v>276</v>
      </c>
      <c r="H1483" s="171">
        <v>20</v>
      </c>
      <c r="I1483" s="172"/>
      <c r="L1483" s="168"/>
      <c r="M1483" s="173"/>
      <c r="T1483" s="174"/>
      <c r="AT1483" s="169" t="s">
        <v>1207</v>
      </c>
      <c r="AU1483" s="169" t="s">
        <v>85</v>
      </c>
      <c r="AV1483" s="12" t="s">
        <v>85</v>
      </c>
      <c r="AW1483" s="12" t="s">
        <v>33</v>
      </c>
      <c r="AX1483" s="12" t="s">
        <v>76</v>
      </c>
      <c r="AY1483" s="169" t="s">
        <v>181</v>
      </c>
    </row>
    <row r="1484" spans="2:65" s="12" customFormat="1" ht="11.25">
      <c r="B1484" s="168"/>
      <c r="D1484" s="149" t="s">
        <v>1207</v>
      </c>
      <c r="E1484" s="169" t="s">
        <v>1</v>
      </c>
      <c r="F1484" s="170" t="s">
        <v>1701</v>
      </c>
      <c r="H1484" s="171">
        <v>45</v>
      </c>
      <c r="I1484" s="172"/>
      <c r="L1484" s="168"/>
      <c r="M1484" s="173"/>
      <c r="T1484" s="174"/>
      <c r="AT1484" s="169" t="s">
        <v>1207</v>
      </c>
      <c r="AU1484" s="169" t="s">
        <v>85</v>
      </c>
      <c r="AV1484" s="12" t="s">
        <v>85</v>
      </c>
      <c r="AW1484" s="12" t="s">
        <v>33</v>
      </c>
      <c r="AX1484" s="12" t="s">
        <v>76</v>
      </c>
      <c r="AY1484" s="169" t="s">
        <v>181</v>
      </c>
    </row>
    <row r="1485" spans="2:65" s="14" customFormat="1" ht="11.25">
      <c r="B1485" s="181"/>
      <c r="D1485" s="149" t="s">
        <v>1207</v>
      </c>
      <c r="E1485" s="182" t="s">
        <v>1</v>
      </c>
      <c r="F1485" s="183" t="s">
        <v>1221</v>
      </c>
      <c r="H1485" s="184">
        <v>65</v>
      </c>
      <c r="I1485" s="185"/>
      <c r="L1485" s="181"/>
      <c r="M1485" s="186"/>
      <c r="T1485" s="187"/>
      <c r="AT1485" s="182" t="s">
        <v>1207</v>
      </c>
      <c r="AU1485" s="182" t="s">
        <v>85</v>
      </c>
      <c r="AV1485" s="14" t="s">
        <v>200</v>
      </c>
      <c r="AW1485" s="14" t="s">
        <v>33</v>
      </c>
      <c r="AX1485" s="14" t="s">
        <v>83</v>
      </c>
      <c r="AY1485" s="182" t="s">
        <v>181</v>
      </c>
    </row>
    <row r="1486" spans="2:65" s="11" customFormat="1" ht="20.85" customHeight="1">
      <c r="B1486" s="124"/>
      <c r="D1486" s="125" t="s">
        <v>75</v>
      </c>
      <c r="E1486" s="162" t="s">
        <v>2968</v>
      </c>
      <c r="F1486" s="162" t="s">
        <v>2969</v>
      </c>
      <c r="I1486" s="127"/>
      <c r="J1486" s="163">
        <f>BK1486</f>
        <v>0</v>
      </c>
      <c r="L1486" s="124"/>
      <c r="M1486" s="129"/>
      <c r="P1486" s="130">
        <f>SUM(P1487:P1505)</f>
        <v>0</v>
      </c>
      <c r="R1486" s="130">
        <f>SUM(R1487:R1505)</f>
        <v>0</v>
      </c>
      <c r="T1486" s="131">
        <f>SUM(T1487:T1505)</f>
        <v>0</v>
      </c>
      <c r="AR1486" s="125" t="s">
        <v>83</v>
      </c>
      <c r="AT1486" s="132" t="s">
        <v>75</v>
      </c>
      <c r="AU1486" s="132" t="s">
        <v>85</v>
      </c>
      <c r="AY1486" s="125" t="s">
        <v>181</v>
      </c>
      <c r="BK1486" s="133">
        <f>SUM(BK1487:BK1505)</f>
        <v>0</v>
      </c>
    </row>
    <row r="1487" spans="2:65" s="1" customFormat="1" ht="16.5" customHeight="1">
      <c r="B1487" s="134"/>
      <c r="C1487" s="153" t="s">
        <v>2970</v>
      </c>
      <c r="D1487" s="153" t="s">
        <v>191</v>
      </c>
      <c r="E1487" s="154" t="s">
        <v>2971</v>
      </c>
      <c r="F1487" s="155" t="s">
        <v>2972</v>
      </c>
      <c r="G1487" s="156" t="s">
        <v>889</v>
      </c>
      <c r="H1487" s="157">
        <v>7</v>
      </c>
      <c r="I1487" s="158"/>
      <c r="J1487" s="159">
        <f>ROUND(I1487*H1487,2)</f>
        <v>0</v>
      </c>
      <c r="K1487" s="155" t="s">
        <v>1</v>
      </c>
      <c r="L1487" s="32"/>
      <c r="M1487" s="160" t="s">
        <v>1</v>
      </c>
      <c r="N1487" s="161" t="s">
        <v>41</v>
      </c>
      <c r="P1487" s="145">
        <f>O1487*H1487</f>
        <v>0</v>
      </c>
      <c r="Q1487" s="145">
        <v>0</v>
      </c>
      <c r="R1487" s="145">
        <f>Q1487*H1487</f>
        <v>0</v>
      </c>
      <c r="S1487" s="145">
        <v>0</v>
      </c>
      <c r="T1487" s="146">
        <f>S1487*H1487</f>
        <v>0</v>
      </c>
      <c r="AR1487" s="147" t="s">
        <v>200</v>
      </c>
      <c r="AT1487" s="147" t="s">
        <v>191</v>
      </c>
      <c r="AU1487" s="147" t="s">
        <v>91</v>
      </c>
      <c r="AY1487" s="17" t="s">
        <v>181</v>
      </c>
      <c r="BE1487" s="148">
        <f>IF(N1487="základní",J1487,0)</f>
        <v>0</v>
      </c>
      <c r="BF1487" s="148">
        <f>IF(N1487="snížená",J1487,0)</f>
        <v>0</v>
      </c>
      <c r="BG1487" s="148">
        <f>IF(N1487="zákl. přenesená",J1487,0)</f>
        <v>0</v>
      </c>
      <c r="BH1487" s="148">
        <f>IF(N1487="sníž. přenesená",J1487,0)</f>
        <v>0</v>
      </c>
      <c r="BI1487" s="148">
        <f>IF(N1487="nulová",J1487,0)</f>
        <v>0</v>
      </c>
      <c r="BJ1487" s="17" t="s">
        <v>83</v>
      </c>
      <c r="BK1487" s="148">
        <f>ROUND(I1487*H1487,2)</f>
        <v>0</v>
      </c>
      <c r="BL1487" s="17" t="s">
        <v>200</v>
      </c>
      <c r="BM1487" s="147" t="s">
        <v>2973</v>
      </c>
    </row>
    <row r="1488" spans="2:65" s="1" customFormat="1" ht="11.25">
      <c r="B1488" s="32"/>
      <c r="D1488" s="149" t="s">
        <v>190</v>
      </c>
      <c r="F1488" s="150" t="s">
        <v>2972</v>
      </c>
      <c r="I1488" s="151"/>
      <c r="L1488" s="32"/>
      <c r="M1488" s="152"/>
      <c r="T1488" s="56"/>
      <c r="AT1488" s="17" t="s">
        <v>190</v>
      </c>
      <c r="AU1488" s="17" t="s">
        <v>91</v>
      </c>
    </row>
    <row r="1489" spans="2:65" s="12" customFormat="1" ht="22.5">
      <c r="B1489" s="168"/>
      <c r="D1489" s="149" t="s">
        <v>1207</v>
      </c>
      <c r="E1489" s="169" t="s">
        <v>1</v>
      </c>
      <c r="F1489" s="170" t="s">
        <v>2974</v>
      </c>
      <c r="H1489" s="171">
        <v>7</v>
      </c>
      <c r="I1489" s="172"/>
      <c r="L1489" s="168"/>
      <c r="M1489" s="173"/>
      <c r="T1489" s="174"/>
      <c r="AT1489" s="169" t="s">
        <v>1207</v>
      </c>
      <c r="AU1489" s="169" t="s">
        <v>91</v>
      </c>
      <c r="AV1489" s="12" t="s">
        <v>85</v>
      </c>
      <c r="AW1489" s="12" t="s">
        <v>33</v>
      </c>
      <c r="AX1489" s="12" t="s">
        <v>83</v>
      </c>
      <c r="AY1489" s="169" t="s">
        <v>181</v>
      </c>
    </row>
    <row r="1490" spans="2:65" s="1" customFormat="1" ht="16.5" customHeight="1">
      <c r="B1490" s="134"/>
      <c r="C1490" s="153" t="s">
        <v>2975</v>
      </c>
      <c r="D1490" s="153" t="s">
        <v>191</v>
      </c>
      <c r="E1490" s="154" t="s">
        <v>2976</v>
      </c>
      <c r="F1490" s="155" t="s">
        <v>2977</v>
      </c>
      <c r="G1490" s="156" t="s">
        <v>889</v>
      </c>
      <c r="H1490" s="157">
        <v>1</v>
      </c>
      <c r="I1490" s="158"/>
      <c r="J1490" s="159">
        <f>ROUND(I1490*H1490,2)</f>
        <v>0</v>
      </c>
      <c r="K1490" s="155" t="s">
        <v>1</v>
      </c>
      <c r="L1490" s="32"/>
      <c r="M1490" s="160" t="s">
        <v>1</v>
      </c>
      <c r="N1490" s="161" t="s">
        <v>41</v>
      </c>
      <c r="P1490" s="145">
        <f>O1490*H1490</f>
        <v>0</v>
      </c>
      <c r="Q1490" s="145">
        <v>0</v>
      </c>
      <c r="R1490" s="145">
        <f>Q1490*H1490</f>
        <v>0</v>
      </c>
      <c r="S1490" s="145">
        <v>0</v>
      </c>
      <c r="T1490" s="146">
        <f>S1490*H1490</f>
        <v>0</v>
      </c>
      <c r="AR1490" s="147" t="s">
        <v>200</v>
      </c>
      <c r="AT1490" s="147" t="s">
        <v>191</v>
      </c>
      <c r="AU1490" s="147" t="s">
        <v>91</v>
      </c>
      <c r="AY1490" s="17" t="s">
        <v>181</v>
      </c>
      <c r="BE1490" s="148">
        <f>IF(N1490="základní",J1490,0)</f>
        <v>0</v>
      </c>
      <c r="BF1490" s="148">
        <f>IF(N1490="snížená",J1490,0)</f>
        <v>0</v>
      </c>
      <c r="BG1490" s="148">
        <f>IF(N1490="zákl. přenesená",J1490,0)</f>
        <v>0</v>
      </c>
      <c r="BH1490" s="148">
        <f>IF(N1490="sníž. přenesená",J1490,0)</f>
        <v>0</v>
      </c>
      <c r="BI1490" s="148">
        <f>IF(N1490="nulová",J1490,0)</f>
        <v>0</v>
      </c>
      <c r="BJ1490" s="17" t="s">
        <v>83</v>
      </c>
      <c r="BK1490" s="148">
        <f>ROUND(I1490*H1490,2)</f>
        <v>0</v>
      </c>
      <c r="BL1490" s="17" t="s">
        <v>200</v>
      </c>
      <c r="BM1490" s="147" t="s">
        <v>2978</v>
      </c>
    </row>
    <row r="1491" spans="2:65" s="1" customFormat="1" ht="11.25">
      <c r="B1491" s="32"/>
      <c r="D1491" s="149" t="s">
        <v>190</v>
      </c>
      <c r="F1491" s="150" t="s">
        <v>2977</v>
      </c>
      <c r="I1491" s="151"/>
      <c r="L1491" s="32"/>
      <c r="M1491" s="152"/>
      <c r="T1491" s="56"/>
      <c r="AT1491" s="17" t="s">
        <v>190</v>
      </c>
      <c r="AU1491" s="17" t="s">
        <v>91</v>
      </c>
    </row>
    <row r="1492" spans="2:65" s="12" customFormat="1" ht="11.25">
      <c r="B1492" s="168"/>
      <c r="D1492" s="149" t="s">
        <v>1207</v>
      </c>
      <c r="E1492" s="169" t="s">
        <v>1</v>
      </c>
      <c r="F1492" s="170" t="s">
        <v>2979</v>
      </c>
      <c r="H1492" s="171">
        <v>1</v>
      </c>
      <c r="I1492" s="172"/>
      <c r="L1492" s="168"/>
      <c r="M1492" s="173"/>
      <c r="T1492" s="174"/>
      <c r="AT1492" s="169" t="s">
        <v>1207</v>
      </c>
      <c r="AU1492" s="169" t="s">
        <v>91</v>
      </c>
      <c r="AV1492" s="12" t="s">
        <v>85</v>
      </c>
      <c r="AW1492" s="12" t="s">
        <v>33</v>
      </c>
      <c r="AX1492" s="12" t="s">
        <v>76</v>
      </c>
      <c r="AY1492" s="169" t="s">
        <v>181</v>
      </c>
    </row>
    <row r="1493" spans="2:65" s="14" customFormat="1" ht="11.25">
      <c r="B1493" s="181"/>
      <c r="D1493" s="149" t="s">
        <v>1207</v>
      </c>
      <c r="E1493" s="182" t="s">
        <v>1</v>
      </c>
      <c r="F1493" s="183" t="s">
        <v>1221</v>
      </c>
      <c r="H1493" s="184">
        <v>1</v>
      </c>
      <c r="I1493" s="185"/>
      <c r="L1493" s="181"/>
      <c r="M1493" s="186"/>
      <c r="T1493" s="187"/>
      <c r="AT1493" s="182" t="s">
        <v>1207</v>
      </c>
      <c r="AU1493" s="182" t="s">
        <v>91</v>
      </c>
      <c r="AV1493" s="14" t="s">
        <v>200</v>
      </c>
      <c r="AW1493" s="14" t="s">
        <v>33</v>
      </c>
      <c r="AX1493" s="14" t="s">
        <v>83</v>
      </c>
      <c r="AY1493" s="182" t="s">
        <v>181</v>
      </c>
    </row>
    <row r="1494" spans="2:65" s="1" customFormat="1" ht="24.2" customHeight="1">
      <c r="B1494" s="134"/>
      <c r="C1494" s="153" t="s">
        <v>2980</v>
      </c>
      <c r="D1494" s="153" t="s">
        <v>191</v>
      </c>
      <c r="E1494" s="154" t="s">
        <v>2981</v>
      </c>
      <c r="F1494" s="155" t="s">
        <v>2982</v>
      </c>
      <c r="G1494" s="156" t="s">
        <v>889</v>
      </c>
      <c r="H1494" s="157">
        <v>1</v>
      </c>
      <c r="I1494" s="158"/>
      <c r="J1494" s="159">
        <f>ROUND(I1494*H1494,2)</f>
        <v>0</v>
      </c>
      <c r="K1494" s="155" t="s">
        <v>1</v>
      </c>
      <c r="L1494" s="32"/>
      <c r="M1494" s="160" t="s">
        <v>1</v>
      </c>
      <c r="N1494" s="161" t="s">
        <v>41</v>
      </c>
      <c r="P1494" s="145">
        <f>O1494*H1494</f>
        <v>0</v>
      </c>
      <c r="Q1494" s="145">
        <v>0</v>
      </c>
      <c r="R1494" s="145">
        <f>Q1494*H1494</f>
        <v>0</v>
      </c>
      <c r="S1494" s="145">
        <v>0</v>
      </c>
      <c r="T1494" s="146">
        <f>S1494*H1494</f>
        <v>0</v>
      </c>
      <c r="AR1494" s="147" t="s">
        <v>200</v>
      </c>
      <c r="AT1494" s="147" t="s">
        <v>191</v>
      </c>
      <c r="AU1494" s="147" t="s">
        <v>91</v>
      </c>
      <c r="AY1494" s="17" t="s">
        <v>181</v>
      </c>
      <c r="BE1494" s="148">
        <f>IF(N1494="základní",J1494,0)</f>
        <v>0</v>
      </c>
      <c r="BF1494" s="148">
        <f>IF(N1494="snížená",J1494,0)</f>
        <v>0</v>
      </c>
      <c r="BG1494" s="148">
        <f>IF(N1494="zákl. přenesená",J1494,0)</f>
        <v>0</v>
      </c>
      <c r="BH1494" s="148">
        <f>IF(N1494="sníž. přenesená",J1494,0)</f>
        <v>0</v>
      </c>
      <c r="BI1494" s="148">
        <f>IF(N1494="nulová",J1494,0)</f>
        <v>0</v>
      </c>
      <c r="BJ1494" s="17" t="s">
        <v>83</v>
      </c>
      <c r="BK1494" s="148">
        <f>ROUND(I1494*H1494,2)</f>
        <v>0</v>
      </c>
      <c r="BL1494" s="17" t="s">
        <v>200</v>
      </c>
      <c r="BM1494" s="147" t="s">
        <v>2983</v>
      </c>
    </row>
    <row r="1495" spans="2:65" s="1" customFormat="1" ht="19.5">
      <c r="B1495" s="32"/>
      <c r="D1495" s="149" t="s">
        <v>190</v>
      </c>
      <c r="F1495" s="150" t="s">
        <v>2982</v>
      </c>
      <c r="I1495" s="151"/>
      <c r="L1495" s="32"/>
      <c r="M1495" s="152"/>
      <c r="T1495" s="56"/>
      <c r="AT1495" s="17" t="s">
        <v>190</v>
      </c>
      <c r="AU1495" s="17" t="s">
        <v>91</v>
      </c>
    </row>
    <row r="1496" spans="2:65" s="1" customFormat="1" ht="16.5" customHeight="1">
      <c r="B1496" s="134"/>
      <c r="C1496" s="153" t="s">
        <v>2984</v>
      </c>
      <c r="D1496" s="153" t="s">
        <v>191</v>
      </c>
      <c r="E1496" s="154" t="s">
        <v>2985</v>
      </c>
      <c r="F1496" s="155" t="s">
        <v>2986</v>
      </c>
      <c r="G1496" s="156" t="s">
        <v>889</v>
      </c>
      <c r="H1496" s="157">
        <v>1</v>
      </c>
      <c r="I1496" s="158"/>
      <c r="J1496" s="159">
        <f>ROUND(I1496*H1496,2)</f>
        <v>0</v>
      </c>
      <c r="K1496" s="155" t="s">
        <v>1</v>
      </c>
      <c r="L1496" s="32"/>
      <c r="M1496" s="160" t="s">
        <v>1</v>
      </c>
      <c r="N1496" s="161" t="s">
        <v>41</v>
      </c>
      <c r="P1496" s="145">
        <f>O1496*H1496</f>
        <v>0</v>
      </c>
      <c r="Q1496" s="145">
        <v>0</v>
      </c>
      <c r="R1496" s="145">
        <f>Q1496*H1496</f>
        <v>0</v>
      </c>
      <c r="S1496" s="145">
        <v>0</v>
      </c>
      <c r="T1496" s="146">
        <f>S1496*H1496</f>
        <v>0</v>
      </c>
      <c r="AR1496" s="147" t="s">
        <v>200</v>
      </c>
      <c r="AT1496" s="147" t="s">
        <v>191</v>
      </c>
      <c r="AU1496" s="147" t="s">
        <v>91</v>
      </c>
      <c r="AY1496" s="17" t="s">
        <v>181</v>
      </c>
      <c r="BE1496" s="148">
        <f>IF(N1496="základní",J1496,0)</f>
        <v>0</v>
      </c>
      <c r="BF1496" s="148">
        <f>IF(N1496="snížená",J1496,0)</f>
        <v>0</v>
      </c>
      <c r="BG1496" s="148">
        <f>IF(N1496="zákl. přenesená",J1496,0)</f>
        <v>0</v>
      </c>
      <c r="BH1496" s="148">
        <f>IF(N1496="sníž. přenesená",J1496,0)</f>
        <v>0</v>
      </c>
      <c r="BI1496" s="148">
        <f>IF(N1496="nulová",J1496,0)</f>
        <v>0</v>
      </c>
      <c r="BJ1496" s="17" t="s">
        <v>83</v>
      </c>
      <c r="BK1496" s="148">
        <f>ROUND(I1496*H1496,2)</f>
        <v>0</v>
      </c>
      <c r="BL1496" s="17" t="s">
        <v>200</v>
      </c>
      <c r="BM1496" s="147" t="s">
        <v>2987</v>
      </c>
    </row>
    <row r="1497" spans="2:65" s="1" customFormat="1" ht="11.25">
      <c r="B1497" s="32"/>
      <c r="D1497" s="149" t="s">
        <v>190</v>
      </c>
      <c r="F1497" s="150" t="s">
        <v>2986</v>
      </c>
      <c r="I1497" s="151"/>
      <c r="L1497" s="32"/>
      <c r="M1497" s="152"/>
      <c r="T1497" s="56"/>
      <c r="AT1497" s="17" t="s">
        <v>190</v>
      </c>
      <c r="AU1497" s="17" t="s">
        <v>91</v>
      </c>
    </row>
    <row r="1498" spans="2:65" s="13" customFormat="1" ht="33.75">
      <c r="B1498" s="175"/>
      <c r="D1498" s="149" t="s">
        <v>1207</v>
      </c>
      <c r="E1498" s="176" t="s">
        <v>1</v>
      </c>
      <c r="F1498" s="177" t="s">
        <v>2988</v>
      </c>
      <c r="H1498" s="176" t="s">
        <v>1</v>
      </c>
      <c r="I1498" s="178"/>
      <c r="L1498" s="175"/>
      <c r="M1498" s="179"/>
      <c r="T1498" s="180"/>
      <c r="AT1498" s="176" t="s">
        <v>1207</v>
      </c>
      <c r="AU1498" s="176" t="s">
        <v>91</v>
      </c>
      <c r="AV1498" s="13" t="s">
        <v>83</v>
      </c>
      <c r="AW1498" s="13" t="s">
        <v>33</v>
      </c>
      <c r="AX1498" s="13" t="s">
        <v>76</v>
      </c>
      <c r="AY1498" s="176" t="s">
        <v>181</v>
      </c>
    </row>
    <row r="1499" spans="2:65" s="12" customFormat="1" ht="22.5">
      <c r="B1499" s="168"/>
      <c r="D1499" s="149" t="s">
        <v>1207</v>
      </c>
      <c r="E1499" s="169" t="s">
        <v>1</v>
      </c>
      <c r="F1499" s="170" t="s">
        <v>2989</v>
      </c>
      <c r="H1499" s="171">
        <v>1</v>
      </c>
      <c r="I1499" s="172"/>
      <c r="L1499" s="168"/>
      <c r="M1499" s="173"/>
      <c r="T1499" s="174"/>
      <c r="AT1499" s="169" t="s">
        <v>1207</v>
      </c>
      <c r="AU1499" s="169" t="s">
        <v>91</v>
      </c>
      <c r="AV1499" s="12" t="s">
        <v>85</v>
      </c>
      <c r="AW1499" s="12" t="s">
        <v>33</v>
      </c>
      <c r="AX1499" s="12" t="s">
        <v>83</v>
      </c>
      <c r="AY1499" s="169" t="s">
        <v>181</v>
      </c>
    </row>
    <row r="1500" spans="2:65" s="1" customFormat="1" ht="16.5" customHeight="1">
      <c r="B1500" s="134"/>
      <c r="C1500" s="153" t="s">
        <v>2990</v>
      </c>
      <c r="D1500" s="153" t="s">
        <v>191</v>
      </c>
      <c r="E1500" s="154" t="s">
        <v>2991</v>
      </c>
      <c r="F1500" s="155" t="s">
        <v>2992</v>
      </c>
      <c r="G1500" s="156" t="s">
        <v>287</v>
      </c>
      <c r="H1500" s="157">
        <v>15</v>
      </c>
      <c r="I1500" s="158"/>
      <c r="J1500" s="159">
        <f>ROUND(I1500*H1500,2)</f>
        <v>0</v>
      </c>
      <c r="K1500" s="155" t="s">
        <v>1</v>
      </c>
      <c r="L1500" s="32"/>
      <c r="M1500" s="160" t="s">
        <v>1</v>
      </c>
      <c r="N1500" s="161" t="s">
        <v>41</v>
      </c>
      <c r="P1500" s="145">
        <f>O1500*H1500</f>
        <v>0</v>
      </c>
      <c r="Q1500" s="145">
        <v>0</v>
      </c>
      <c r="R1500" s="145">
        <f>Q1500*H1500</f>
        <v>0</v>
      </c>
      <c r="S1500" s="145">
        <v>0</v>
      </c>
      <c r="T1500" s="146">
        <f>S1500*H1500</f>
        <v>0</v>
      </c>
      <c r="AR1500" s="147" t="s">
        <v>200</v>
      </c>
      <c r="AT1500" s="147" t="s">
        <v>191</v>
      </c>
      <c r="AU1500" s="147" t="s">
        <v>91</v>
      </c>
      <c r="AY1500" s="17" t="s">
        <v>181</v>
      </c>
      <c r="BE1500" s="148">
        <f>IF(N1500="základní",J1500,0)</f>
        <v>0</v>
      </c>
      <c r="BF1500" s="148">
        <f>IF(N1500="snížená",J1500,0)</f>
        <v>0</v>
      </c>
      <c r="BG1500" s="148">
        <f>IF(N1500="zákl. přenesená",J1500,0)</f>
        <v>0</v>
      </c>
      <c r="BH1500" s="148">
        <f>IF(N1500="sníž. přenesená",J1500,0)</f>
        <v>0</v>
      </c>
      <c r="BI1500" s="148">
        <f>IF(N1500="nulová",J1500,0)</f>
        <v>0</v>
      </c>
      <c r="BJ1500" s="17" t="s">
        <v>83</v>
      </c>
      <c r="BK1500" s="148">
        <f>ROUND(I1500*H1500,2)</f>
        <v>0</v>
      </c>
      <c r="BL1500" s="17" t="s">
        <v>200</v>
      </c>
      <c r="BM1500" s="147" t="s">
        <v>2993</v>
      </c>
    </row>
    <row r="1501" spans="2:65" s="1" customFormat="1" ht="11.25">
      <c r="B1501" s="32"/>
      <c r="D1501" s="149" t="s">
        <v>190</v>
      </c>
      <c r="F1501" s="150" t="s">
        <v>2992</v>
      </c>
      <c r="I1501" s="151"/>
      <c r="L1501" s="32"/>
      <c r="M1501" s="152"/>
      <c r="T1501" s="56"/>
      <c r="AT1501" s="17" t="s">
        <v>190</v>
      </c>
      <c r="AU1501" s="17" t="s">
        <v>91</v>
      </c>
    </row>
    <row r="1502" spans="2:65" s="1" customFormat="1" ht="21.75" customHeight="1">
      <c r="B1502" s="134"/>
      <c r="C1502" s="153" t="s">
        <v>2994</v>
      </c>
      <c r="D1502" s="153" t="s">
        <v>191</v>
      </c>
      <c r="E1502" s="154" t="s">
        <v>2995</v>
      </c>
      <c r="F1502" s="155" t="s">
        <v>2996</v>
      </c>
      <c r="G1502" s="156" t="s">
        <v>889</v>
      </c>
      <c r="H1502" s="157">
        <v>1</v>
      </c>
      <c r="I1502" s="158"/>
      <c r="J1502" s="159">
        <f>ROUND(I1502*H1502,2)</f>
        <v>0</v>
      </c>
      <c r="K1502" s="155" t="s">
        <v>1</v>
      </c>
      <c r="L1502" s="32"/>
      <c r="M1502" s="160" t="s">
        <v>1</v>
      </c>
      <c r="N1502" s="161" t="s">
        <v>41</v>
      </c>
      <c r="P1502" s="145">
        <f>O1502*H1502</f>
        <v>0</v>
      </c>
      <c r="Q1502" s="145">
        <v>0</v>
      </c>
      <c r="R1502" s="145">
        <f>Q1502*H1502</f>
        <v>0</v>
      </c>
      <c r="S1502" s="145">
        <v>0</v>
      </c>
      <c r="T1502" s="146">
        <f>S1502*H1502</f>
        <v>0</v>
      </c>
      <c r="AR1502" s="147" t="s">
        <v>200</v>
      </c>
      <c r="AT1502" s="147" t="s">
        <v>191</v>
      </c>
      <c r="AU1502" s="147" t="s">
        <v>91</v>
      </c>
      <c r="AY1502" s="17" t="s">
        <v>181</v>
      </c>
      <c r="BE1502" s="148">
        <f>IF(N1502="základní",J1502,0)</f>
        <v>0</v>
      </c>
      <c r="BF1502" s="148">
        <f>IF(N1502="snížená",J1502,0)</f>
        <v>0</v>
      </c>
      <c r="BG1502" s="148">
        <f>IF(N1502="zákl. přenesená",J1502,0)</f>
        <v>0</v>
      </c>
      <c r="BH1502" s="148">
        <f>IF(N1502="sníž. přenesená",J1502,0)</f>
        <v>0</v>
      </c>
      <c r="BI1502" s="148">
        <f>IF(N1502="nulová",J1502,0)</f>
        <v>0</v>
      </c>
      <c r="BJ1502" s="17" t="s">
        <v>83</v>
      </c>
      <c r="BK1502" s="148">
        <f>ROUND(I1502*H1502,2)</f>
        <v>0</v>
      </c>
      <c r="BL1502" s="17" t="s">
        <v>200</v>
      </c>
      <c r="BM1502" s="147" t="s">
        <v>2997</v>
      </c>
    </row>
    <row r="1503" spans="2:65" s="1" customFormat="1" ht="11.25">
      <c r="B1503" s="32"/>
      <c r="D1503" s="149" t="s">
        <v>190</v>
      </c>
      <c r="F1503" s="150" t="s">
        <v>2996</v>
      </c>
      <c r="I1503" s="151"/>
      <c r="L1503" s="32"/>
      <c r="M1503" s="152"/>
      <c r="T1503" s="56"/>
      <c r="AT1503" s="17" t="s">
        <v>190</v>
      </c>
      <c r="AU1503" s="17" t="s">
        <v>91</v>
      </c>
    </row>
    <row r="1504" spans="2:65" s="13" customFormat="1" ht="33.75">
      <c r="B1504" s="175"/>
      <c r="D1504" s="149" t="s">
        <v>1207</v>
      </c>
      <c r="E1504" s="176" t="s">
        <v>1</v>
      </c>
      <c r="F1504" s="177" t="s">
        <v>2998</v>
      </c>
      <c r="H1504" s="176" t="s">
        <v>1</v>
      </c>
      <c r="I1504" s="178"/>
      <c r="L1504" s="175"/>
      <c r="M1504" s="179"/>
      <c r="T1504" s="180"/>
      <c r="AT1504" s="176" t="s">
        <v>1207</v>
      </c>
      <c r="AU1504" s="176" t="s">
        <v>91</v>
      </c>
      <c r="AV1504" s="13" t="s">
        <v>83</v>
      </c>
      <c r="AW1504" s="13" t="s">
        <v>33</v>
      </c>
      <c r="AX1504" s="13" t="s">
        <v>76</v>
      </c>
      <c r="AY1504" s="176" t="s">
        <v>181</v>
      </c>
    </row>
    <row r="1505" spans="2:51" s="12" customFormat="1" ht="22.5">
      <c r="B1505" s="168"/>
      <c r="D1505" s="149" t="s">
        <v>1207</v>
      </c>
      <c r="E1505" s="169" t="s">
        <v>1</v>
      </c>
      <c r="F1505" s="170" t="s">
        <v>2999</v>
      </c>
      <c r="H1505" s="171">
        <v>1</v>
      </c>
      <c r="I1505" s="172"/>
      <c r="L1505" s="168"/>
      <c r="M1505" s="195"/>
      <c r="N1505" s="196"/>
      <c r="O1505" s="196"/>
      <c r="P1505" s="196"/>
      <c r="Q1505" s="196"/>
      <c r="R1505" s="196"/>
      <c r="S1505" s="196"/>
      <c r="T1505" s="197"/>
      <c r="AT1505" s="169" t="s">
        <v>1207</v>
      </c>
      <c r="AU1505" s="169" t="s">
        <v>91</v>
      </c>
      <c r="AV1505" s="12" t="s">
        <v>85</v>
      </c>
      <c r="AW1505" s="12" t="s">
        <v>33</v>
      </c>
      <c r="AX1505" s="12" t="s">
        <v>83</v>
      </c>
      <c r="AY1505" s="169" t="s">
        <v>181</v>
      </c>
    </row>
    <row r="1506" spans="2:51" s="1" customFormat="1" ht="6.95" customHeight="1">
      <c r="B1506" s="44"/>
      <c r="C1506" s="45"/>
      <c r="D1506" s="45"/>
      <c r="E1506" s="45"/>
      <c r="F1506" s="45"/>
      <c r="G1506" s="45"/>
      <c r="H1506" s="45"/>
      <c r="I1506" s="45"/>
      <c r="J1506" s="45"/>
      <c r="K1506" s="45"/>
      <c r="L1506" s="32"/>
    </row>
  </sheetData>
  <autoFilter ref="C145:K1505" xr:uid="{00000000-0009-0000-0000-000009000000}"/>
  <mergeCells count="12">
    <mergeCell ref="E138:H138"/>
    <mergeCell ref="L2:V2"/>
    <mergeCell ref="E85:H85"/>
    <mergeCell ref="E87:H87"/>
    <mergeCell ref="E89:H89"/>
    <mergeCell ref="E134:H134"/>
    <mergeCell ref="E136:H13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352"/>
  <sheetViews>
    <sheetView showGridLines="0" topLeftCell="A319" workbookViewId="0">
      <selection activeCell="F330" sqref="F330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119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23.25" customHeight="1">
      <c r="B9" s="32"/>
      <c r="E9" s="242" t="s">
        <v>152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3000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3001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3001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ROUND(J130,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ROUND((SUM(BE130:BE351)),  2)</f>
        <v>0</v>
      </c>
      <c r="I35" s="96">
        <v>0.21</v>
      </c>
      <c r="J35" s="85">
        <f>ROUND(((SUM(BE130:BE351))*I35),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ROUND((SUM(BF130:BF351)),  2)</f>
        <v>0</v>
      </c>
      <c r="I36" s="96">
        <v>0.12</v>
      </c>
      <c r="J36" s="85">
        <f>ROUND(((SUM(BF130:BF351))*I36),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ROUND((SUM(BG130:BG351)),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ROUND((SUM(BH130:BH351)),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ROUND((SUM(BI130:BI351)),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23.25" customHeight="1">
      <c r="B87" s="32"/>
      <c r="E87" s="242" t="s">
        <v>152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SO.01 -06 - Vnitřní kanalizace a vodovod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ing. Ivana Smolová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ing. Ivana Smolová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J130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1177</v>
      </c>
      <c r="E99" s="110"/>
      <c r="F99" s="110"/>
      <c r="G99" s="110"/>
      <c r="H99" s="110"/>
      <c r="I99" s="110"/>
      <c r="J99" s="111">
        <f>J131</f>
        <v>0</v>
      </c>
      <c r="L99" s="108"/>
    </row>
    <row r="100" spans="2:47" s="9" customFormat="1" ht="19.899999999999999" customHeight="1">
      <c r="B100" s="112"/>
      <c r="D100" s="113" t="s">
        <v>1184</v>
      </c>
      <c r="E100" s="114"/>
      <c r="F100" s="114"/>
      <c r="G100" s="114"/>
      <c r="H100" s="114"/>
      <c r="I100" s="114"/>
      <c r="J100" s="115">
        <f>J132</f>
        <v>0</v>
      </c>
      <c r="L100" s="112"/>
    </row>
    <row r="101" spans="2:47" s="8" customFormat="1" ht="24.95" customHeight="1">
      <c r="B101" s="108"/>
      <c r="D101" s="109" t="s">
        <v>522</v>
      </c>
      <c r="E101" s="110"/>
      <c r="F101" s="110"/>
      <c r="G101" s="110"/>
      <c r="H101" s="110"/>
      <c r="I101" s="110"/>
      <c r="J101" s="111">
        <f>J142</f>
        <v>0</v>
      </c>
      <c r="L101" s="108"/>
    </row>
    <row r="102" spans="2:47" s="9" customFormat="1" ht="19.899999999999999" customHeight="1">
      <c r="B102" s="112"/>
      <c r="D102" s="113" t="s">
        <v>1187</v>
      </c>
      <c r="E102" s="114"/>
      <c r="F102" s="114"/>
      <c r="G102" s="114"/>
      <c r="H102" s="114"/>
      <c r="I102" s="114"/>
      <c r="J102" s="115">
        <f>J143</f>
        <v>0</v>
      </c>
      <c r="L102" s="112"/>
    </row>
    <row r="103" spans="2:47" s="9" customFormat="1" ht="19.899999999999999" customHeight="1">
      <c r="B103" s="112"/>
      <c r="D103" s="113" t="s">
        <v>3002</v>
      </c>
      <c r="E103" s="114"/>
      <c r="F103" s="114"/>
      <c r="G103" s="114"/>
      <c r="H103" s="114"/>
      <c r="I103" s="114"/>
      <c r="J103" s="115">
        <f>J150</f>
        <v>0</v>
      </c>
      <c r="L103" s="112"/>
    </row>
    <row r="104" spans="2:47" s="9" customFormat="1" ht="19.899999999999999" customHeight="1">
      <c r="B104" s="112"/>
      <c r="D104" s="113" t="s">
        <v>3003</v>
      </c>
      <c r="E104" s="114"/>
      <c r="F104" s="114"/>
      <c r="G104" s="114"/>
      <c r="H104" s="114"/>
      <c r="I104" s="114"/>
      <c r="J104" s="115">
        <f>J192</f>
        <v>0</v>
      </c>
      <c r="L104" s="112"/>
    </row>
    <row r="105" spans="2:47" s="9" customFormat="1" ht="19.899999999999999" customHeight="1">
      <c r="B105" s="112"/>
      <c r="D105" s="113" t="s">
        <v>3004</v>
      </c>
      <c r="E105" s="114"/>
      <c r="F105" s="114"/>
      <c r="G105" s="114"/>
      <c r="H105" s="114"/>
      <c r="I105" s="114"/>
      <c r="J105" s="115">
        <f>J265</f>
        <v>0</v>
      </c>
      <c r="L105" s="112"/>
    </row>
    <row r="106" spans="2:47" s="9" customFormat="1" ht="19.899999999999999" customHeight="1">
      <c r="B106" s="112"/>
      <c r="D106" s="113" t="s">
        <v>3005</v>
      </c>
      <c r="E106" s="114"/>
      <c r="F106" s="114"/>
      <c r="G106" s="114"/>
      <c r="H106" s="114"/>
      <c r="I106" s="114"/>
      <c r="J106" s="115">
        <f>J272</f>
        <v>0</v>
      </c>
      <c r="L106" s="112"/>
    </row>
    <row r="107" spans="2:47" s="9" customFormat="1" ht="19.899999999999999" customHeight="1">
      <c r="B107" s="112"/>
      <c r="D107" s="113" t="s">
        <v>3006</v>
      </c>
      <c r="E107" s="114"/>
      <c r="F107" s="114"/>
      <c r="G107" s="114"/>
      <c r="H107" s="114"/>
      <c r="I107" s="114"/>
      <c r="J107" s="115">
        <f>J329</f>
        <v>0</v>
      </c>
      <c r="L107" s="112"/>
    </row>
    <row r="108" spans="2:47" s="9" customFormat="1" ht="19.899999999999999" customHeight="1">
      <c r="B108" s="112"/>
      <c r="D108" s="113" t="s">
        <v>1194</v>
      </c>
      <c r="E108" s="114"/>
      <c r="F108" s="114"/>
      <c r="G108" s="114"/>
      <c r="H108" s="114"/>
      <c r="I108" s="114"/>
      <c r="J108" s="115">
        <f>J344</f>
        <v>0</v>
      </c>
      <c r="L108" s="112"/>
    </row>
    <row r="109" spans="2:47" s="1" customFormat="1" ht="21.75" customHeight="1">
      <c r="B109" s="32"/>
      <c r="L109" s="32"/>
    </row>
    <row r="110" spans="2:47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12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12" s="1" customFormat="1" ht="24.95" customHeight="1">
      <c r="B115" s="32"/>
      <c r="C115" s="21" t="s">
        <v>166</v>
      </c>
      <c r="L115" s="32"/>
    </row>
    <row r="116" spans="2:12" s="1" customFormat="1" ht="6.95" customHeight="1">
      <c r="B116" s="32"/>
      <c r="L116" s="32"/>
    </row>
    <row r="117" spans="2:12" s="1" customFormat="1" ht="12" customHeight="1">
      <c r="B117" s="32"/>
      <c r="C117" s="27" t="s">
        <v>16</v>
      </c>
      <c r="L117" s="32"/>
    </row>
    <row r="118" spans="2:12" s="1" customFormat="1" ht="16.5" customHeight="1">
      <c r="B118" s="32"/>
      <c r="E118" s="242" t="str">
        <f>E7</f>
        <v>ZUŠ BEDŘICHA SMETANY čp.142, LITOMYŠL</v>
      </c>
      <c r="F118" s="243"/>
      <c r="G118" s="243"/>
      <c r="H118" s="243"/>
      <c r="L118" s="32"/>
    </row>
    <row r="119" spans="2:12" ht="12" customHeight="1">
      <c r="B119" s="20"/>
      <c r="C119" s="27" t="s">
        <v>151</v>
      </c>
      <c r="L119" s="20"/>
    </row>
    <row r="120" spans="2:12" s="1" customFormat="1" ht="23.25" customHeight="1">
      <c r="B120" s="32"/>
      <c r="E120" s="242" t="s">
        <v>152</v>
      </c>
      <c r="F120" s="244"/>
      <c r="G120" s="244"/>
      <c r="H120" s="244"/>
      <c r="L120" s="32"/>
    </row>
    <row r="121" spans="2:12" s="1" customFormat="1" ht="12" customHeight="1">
      <c r="B121" s="32"/>
      <c r="C121" s="27" t="s">
        <v>153</v>
      </c>
      <c r="L121" s="32"/>
    </row>
    <row r="122" spans="2:12" s="1" customFormat="1" ht="16.5" customHeight="1">
      <c r="B122" s="32"/>
      <c r="E122" s="198" t="str">
        <f>E11</f>
        <v>SO.01 -06 - Vnitřní kanalizace a vodovod</v>
      </c>
      <c r="F122" s="244"/>
      <c r="G122" s="244"/>
      <c r="H122" s="244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20</v>
      </c>
      <c r="F124" s="25" t="str">
        <f>F14</f>
        <v>Litomyšl</v>
      </c>
      <c r="I124" s="27" t="s">
        <v>22</v>
      </c>
      <c r="J124" s="52" t="str">
        <f>IF(J14="","",J14)</f>
        <v>6. 6. 2025</v>
      </c>
      <c r="L124" s="32"/>
    </row>
    <row r="125" spans="2:12" s="1" customFormat="1" ht="6.95" customHeight="1">
      <c r="B125" s="32"/>
      <c r="L125" s="32"/>
    </row>
    <row r="126" spans="2:12" s="1" customFormat="1" ht="15.2" customHeight="1">
      <c r="B126" s="32"/>
      <c r="C126" s="27" t="s">
        <v>24</v>
      </c>
      <c r="F126" s="25" t="str">
        <f>E17</f>
        <v>Město Litomyšl</v>
      </c>
      <c r="I126" s="27" t="s">
        <v>30</v>
      </c>
      <c r="J126" s="30" t="str">
        <f>E23</f>
        <v>ing. Ivana Smolová</v>
      </c>
      <c r="L126" s="32"/>
    </row>
    <row r="127" spans="2:12" s="1" customFormat="1" ht="15.2" customHeight="1">
      <c r="B127" s="32"/>
      <c r="C127" s="27" t="s">
        <v>28</v>
      </c>
      <c r="F127" s="25" t="str">
        <f>IF(E20="","",E20)</f>
        <v>Vyplň údaj</v>
      </c>
      <c r="I127" s="27" t="s">
        <v>34</v>
      </c>
      <c r="J127" s="30" t="str">
        <f>E26</f>
        <v>ing. Ivana Smolová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6"/>
      <c r="C129" s="117" t="s">
        <v>167</v>
      </c>
      <c r="D129" s="118" t="s">
        <v>61</v>
      </c>
      <c r="E129" s="118" t="s">
        <v>57</v>
      </c>
      <c r="F129" s="118" t="s">
        <v>58</v>
      </c>
      <c r="G129" s="118" t="s">
        <v>168</v>
      </c>
      <c r="H129" s="118" t="s">
        <v>169</v>
      </c>
      <c r="I129" s="118" t="s">
        <v>170</v>
      </c>
      <c r="J129" s="118" t="s">
        <v>159</v>
      </c>
      <c r="K129" s="119" t="s">
        <v>171</v>
      </c>
      <c r="L129" s="116"/>
      <c r="M129" s="59" t="s">
        <v>1</v>
      </c>
      <c r="N129" s="60" t="s">
        <v>40</v>
      </c>
      <c r="O129" s="60" t="s">
        <v>172</v>
      </c>
      <c r="P129" s="60" t="s">
        <v>173</v>
      </c>
      <c r="Q129" s="60" t="s">
        <v>174</v>
      </c>
      <c r="R129" s="60" t="s">
        <v>175</v>
      </c>
      <c r="S129" s="60" t="s">
        <v>176</v>
      </c>
      <c r="T129" s="61" t="s">
        <v>177</v>
      </c>
    </row>
    <row r="130" spans="2:65" s="1" customFormat="1" ht="22.9" customHeight="1">
      <c r="B130" s="32"/>
      <c r="C130" s="64" t="s">
        <v>178</v>
      </c>
      <c r="J130" s="120">
        <f>BK130</f>
        <v>0</v>
      </c>
      <c r="L130" s="32"/>
      <c r="M130" s="62"/>
      <c r="N130" s="53"/>
      <c r="O130" s="53"/>
      <c r="P130" s="121">
        <f>P131+P142</f>
        <v>0</v>
      </c>
      <c r="Q130" s="53"/>
      <c r="R130" s="121">
        <f>R131+R142</f>
        <v>0.76165179999999999</v>
      </c>
      <c r="S130" s="53"/>
      <c r="T130" s="122">
        <f>T131+T142</f>
        <v>1.0267200000000001</v>
      </c>
      <c r="AT130" s="17" t="s">
        <v>75</v>
      </c>
      <c r="AU130" s="17" t="s">
        <v>161</v>
      </c>
      <c r="BK130" s="123">
        <f>BK131+BK142</f>
        <v>0</v>
      </c>
    </row>
    <row r="131" spans="2:65" s="11" customFormat="1" ht="25.9" customHeight="1">
      <c r="B131" s="124"/>
      <c r="D131" s="125" t="s">
        <v>75</v>
      </c>
      <c r="E131" s="126" t="s">
        <v>179</v>
      </c>
      <c r="F131" s="126" t="s">
        <v>1202</v>
      </c>
      <c r="I131" s="127"/>
      <c r="J131" s="128">
        <f>BK131</f>
        <v>0</v>
      </c>
      <c r="L131" s="124"/>
      <c r="M131" s="129"/>
      <c r="P131" s="130">
        <f>P132</f>
        <v>0</v>
      </c>
      <c r="R131" s="130">
        <f>R132</f>
        <v>0</v>
      </c>
      <c r="T131" s="131">
        <f>T132</f>
        <v>0</v>
      </c>
      <c r="AR131" s="125" t="s">
        <v>83</v>
      </c>
      <c r="AT131" s="132" t="s">
        <v>75</v>
      </c>
      <c r="AU131" s="132" t="s">
        <v>76</v>
      </c>
      <c r="AY131" s="125" t="s">
        <v>181</v>
      </c>
      <c r="BK131" s="133">
        <f>BK132</f>
        <v>0</v>
      </c>
    </row>
    <row r="132" spans="2:65" s="11" customFormat="1" ht="22.9" customHeight="1">
      <c r="B132" s="124"/>
      <c r="D132" s="125" t="s">
        <v>75</v>
      </c>
      <c r="E132" s="162" t="s">
        <v>1705</v>
      </c>
      <c r="F132" s="162" t="s">
        <v>1706</v>
      </c>
      <c r="I132" s="127"/>
      <c r="J132" s="163">
        <f>BK132</f>
        <v>0</v>
      </c>
      <c r="L132" s="124"/>
      <c r="M132" s="129"/>
      <c r="P132" s="130">
        <f>SUM(P133:P141)</f>
        <v>0</v>
      </c>
      <c r="R132" s="130">
        <f>SUM(R133:R141)</f>
        <v>0</v>
      </c>
      <c r="T132" s="131">
        <f>SUM(T133:T141)</f>
        <v>0</v>
      </c>
      <c r="AR132" s="125" t="s">
        <v>83</v>
      </c>
      <c r="AT132" s="132" t="s">
        <v>75</v>
      </c>
      <c r="AU132" s="132" t="s">
        <v>83</v>
      </c>
      <c r="AY132" s="125" t="s">
        <v>181</v>
      </c>
      <c r="BK132" s="133">
        <f>SUM(BK133:BK141)</f>
        <v>0</v>
      </c>
    </row>
    <row r="133" spans="2:65" s="1" customFormat="1" ht="33" customHeight="1">
      <c r="B133" s="134"/>
      <c r="C133" s="153" t="s">
        <v>83</v>
      </c>
      <c r="D133" s="153" t="s">
        <v>191</v>
      </c>
      <c r="E133" s="154" t="s">
        <v>1708</v>
      </c>
      <c r="F133" s="155" t="s">
        <v>1709</v>
      </c>
      <c r="G133" s="156" t="s">
        <v>868</v>
      </c>
      <c r="H133" s="157">
        <v>1.0269999999999999</v>
      </c>
      <c r="I133" s="158"/>
      <c r="J133" s="159">
        <f>ROUND(I133*H133,2)</f>
        <v>0</v>
      </c>
      <c r="K133" s="155" t="s">
        <v>1</v>
      </c>
      <c r="L133" s="32"/>
      <c r="M133" s="160" t="s">
        <v>1</v>
      </c>
      <c r="N133" s="161" t="s">
        <v>41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200</v>
      </c>
      <c r="AT133" s="147" t="s">
        <v>191</v>
      </c>
      <c r="AU133" s="147" t="s">
        <v>85</v>
      </c>
      <c r="AY133" s="17" t="s">
        <v>181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200</v>
      </c>
      <c r="BM133" s="147" t="s">
        <v>3007</v>
      </c>
    </row>
    <row r="134" spans="2:65" s="1" customFormat="1" ht="19.5">
      <c r="B134" s="32"/>
      <c r="D134" s="149" t="s">
        <v>190</v>
      </c>
      <c r="F134" s="150" t="s">
        <v>1709</v>
      </c>
      <c r="I134" s="151"/>
      <c r="L134" s="32"/>
      <c r="M134" s="152"/>
      <c r="T134" s="56"/>
      <c r="AT134" s="17" t="s">
        <v>190</v>
      </c>
      <c r="AU134" s="17" t="s">
        <v>85</v>
      </c>
    </row>
    <row r="135" spans="2:65" s="1" customFormat="1" ht="24.2" customHeight="1">
      <c r="B135" s="134"/>
      <c r="C135" s="153" t="s">
        <v>85</v>
      </c>
      <c r="D135" s="153" t="s">
        <v>191</v>
      </c>
      <c r="E135" s="154" t="s">
        <v>1719</v>
      </c>
      <c r="F135" s="155" t="s">
        <v>1720</v>
      </c>
      <c r="G135" s="156" t="s">
        <v>868</v>
      </c>
      <c r="H135" s="157">
        <v>1.0269999999999999</v>
      </c>
      <c r="I135" s="158"/>
      <c r="J135" s="159">
        <f>ROUND(I135*H135,2)</f>
        <v>0</v>
      </c>
      <c r="K135" s="155" t="s">
        <v>1</v>
      </c>
      <c r="L135" s="32"/>
      <c r="M135" s="160" t="s">
        <v>1</v>
      </c>
      <c r="N135" s="161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200</v>
      </c>
      <c r="AT135" s="147" t="s">
        <v>191</v>
      </c>
      <c r="AU135" s="147" t="s">
        <v>85</v>
      </c>
      <c r="AY135" s="17" t="s">
        <v>181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200</v>
      </c>
      <c r="BM135" s="147" t="s">
        <v>3008</v>
      </c>
    </row>
    <row r="136" spans="2:65" s="1" customFormat="1" ht="19.5">
      <c r="B136" s="32"/>
      <c r="D136" s="149" t="s">
        <v>190</v>
      </c>
      <c r="F136" s="150" t="s">
        <v>1720</v>
      </c>
      <c r="I136" s="151"/>
      <c r="L136" s="32"/>
      <c r="M136" s="152"/>
      <c r="T136" s="56"/>
      <c r="AT136" s="17" t="s">
        <v>190</v>
      </c>
      <c r="AU136" s="17" t="s">
        <v>85</v>
      </c>
    </row>
    <row r="137" spans="2:65" s="1" customFormat="1" ht="24.2" customHeight="1">
      <c r="B137" s="134"/>
      <c r="C137" s="153" t="s">
        <v>91</v>
      </c>
      <c r="D137" s="153" t="s">
        <v>191</v>
      </c>
      <c r="E137" s="154" t="s">
        <v>1723</v>
      </c>
      <c r="F137" s="155" t="s">
        <v>1724</v>
      </c>
      <c r="G137" s="156" t="s">
        <v>868</v>
      </c>
      <c r="H137" s="157">
        <v>10.27</v>
      </c>
      <c r="I137" s="158"/>
      <c r="J137" s="159">
        <f>ROUND(I137*H137,2)</f>
        <v>0</v>
      </c>
      <c r="K137" s="155" t="s">
        <v>1</v>
      </c>
      <c r="L137" s="32"/>
      <c r="M137" s="160" t="s">
        <v>1</v>
      </c>
      <c r="N137" s="161" t="s">
        <v>41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200</v>
      </c>
      <c r="AT137" s="147" t="s">
        <v>191</v>
      </c>
      <c r="AU137" s="147" t="s">
        <v>85</v>
      </c>
      <c r="AY137" s="17" t="s">
        <v>181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83</v>
      </c>
      <c r="BK137" s="148">
        <f>ROUND(I137*H137,2)</f>
        <v>0</v>
      </c>
      <c r="BL137" s="17" t="s">
        <v>200</v>
      </c>
      <c r="BM137" s="147" t="s">
        <v>3009</v>
      </c>
    </row>
    <row r="138" spans="2:65" s="1" customFormat="1" ht="19.5">
      <c r="B138" s="32"/>
      <c r="D138" s="149" t="s">
        <v>190</v>
      </c>
      <c r="F138" s="150" t="s">
        <v>1724</v>
      </c>
      <c r="I138" s="151"/>
      <c r="L138" s="32"/>
      <c r="M138" s="152"/>
      <c r="T138" s="56"/>
      <c r="AT138" s="17" t="s">
        <v>190</v>
      </c>
      <c r="AU138" s="17" t="s">
        <v>85</v>
      </c>
    </row>
    <row r="139" spans="2:65" s="12" customFormat="1" ht="11.25">
      <c r="B139" s="168"/>
      <c r="D139" s="149" t="s">
        <v>1207</v>
      </c>
      <c r="E139" s="169" t="s">
        <v>1</v>
      </c>
      <c r="F139" s="170" t="s">
        <v>3010</v>
      </c>
      <c r="H139" s="171">
        <v>10.27</v>
      </c>
      <c r="I139" s="172"/>
      <c r="L139" s="168"/>
      <c r="M139" s="173"/>
      <c r="T139" s="174"/>
      <c r="AT139" s="169" t="s">
        <v>1207</v>
      </c>
      <c r="AU139" s="169" t="s">
        <v>85</v>
      </c>
      <c r="AV139" s="12" t="s">
        <v>85</v>
      </c>
      <c r="AW139" s="12" t="s">
        <v>33</v>
      </c>
      <c r="AX139" s="12" t="s">
        <v>83</v>
      </c>
      <c r="AY139" s="169" t="s">
        <v>181</v>
      </c>
    </row>
    <row r="140" spans="2:65" s="1" customFormat="1" ht="33" customHeight="1">
      <c r="B140" s="134"/>
      <c r="C140" s="153" t="s">
        <v>200</v>
      </c>
      <c r="D140" s="153" t="s">
        <v>191</v>
      </c>
      <c r="E140" s="154" t="s">
        <v>3011</v>
      </c>
      <c r="F140" s="155" t="s">
        <v>3012</v>
      </c>
      <c r="G140" s="156" t="s">
        <v>868</v>
      </c>
      <c r="H140" s="157">
        <v>0.71</v>
      </c>
      <c r="I140" s="158"/>
      <c r="J140" s="159">
        <f>ROUND(I140*H140,2)</f>
        <v>0</v>
      </c>
      <c r="K140" s="155" t="s">
        <v>1</v>
      </c>
      <c r="L140" s="32"/>
      <c r="M140" s="160" t="s">
        <v>1</v>
      </c>
      <c r="N140" s="161" t="s">
        <v>41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200</v>
      </c>
      <c r="AT140" s="147" t="s">
        <v>191</v>
      </c>
      <c r="AU140" s="147" t="s">
        <v>85</v>
      </c>
      <c r="AY140" s="17" t="s">
        <v>181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200</v>
      </c>
      <c r="BM140" s="147" t="s">
        <v>3013</v>
      </c>
    </row>
    <row r="141" spans="2:65" s="1" customFormat="1" ht="19.5">
      <c r="B141" s="32"/>
      <c r="D141" s="149" t="s">
        <v>190</v>
      </c>
      <c r="F141" s="150" t="s">
        <v>3012</v>
      </c>
      <c r="I141" s="151"/>
      <c r="L141" s="32"/>
      <c r="M141" s="152"/>
      <c r="T141" s="56"/>
      <c r="AT141" s="17" t="s">
        <v>190</v>
      </c>
      <c r="AU141" s="17" t="s">
        <v>85</v>
      </c>
    </row>
    <row r="142" spans="2:65" s="11" customFormat="1" ht="25.9" customHeight="1">
      <c r="B142" s="124"/>
      <c r="D142" s="125" t="s">
        <v>75</v>
      </c>
      <c r="E142" s="126" t="s">
        <v>524</v>
      </c>
      <c r="F142" s="126" t="s">
        <v>525</v>
      </c>
      <c r="I142" s="127"/>
      <c r="J142" s="128">
        <f>BK142</f>
        <v>0</v>
      </c>
      <c r="L142" s="124"/>
      <c r="M142" s="129"/>
      <c r="P142" s="130">
        <f>P143+P150+P192+P265+P272+P329+P344</f>
        <v>0</v>
      </c>
      <c r="R142" s="130">
        <f>R143+R150+R192+R265+R272+R329+R344</f>
        <v>0.76165179999999999</v>
      </c>
      <c r="T142" s="131">
        <f>T143+T150+T192+T265+T272+T329+T344</f>
        <v>1.0267200000000001</v>
      </c>
      <c r="AR142" s="125" t="s">
        <v>85</v>
      </c>
      <c r="AT142" s="132" t="s">
        <v>75</v>
      </c>
      <c r="AU142" s="132" t="s">
        <v>76</v>
      </c>
      <c r="AY142" s="125" t="s">
        <v>181</v>
      </c>
      <c r="BK142" s="133">
        <f>BK143+BK150+BK192+BK265+BK272+BK329+BK344</f>
        <v>0</v>
      </c>
    </row>
    <row r="143" spans="2:65" s="11" customFormat="1" ht="22.9" customHeight="1">
      <c r="B143" s="124"/>
      <c r="D143" s="125" t="s">
        <v>75</v>
      </c>
      <c r="E143" s="162" t="s">
        <v>850</v>
      </c>
      <c r="F143" s="162" t="s">
        <v>851</v>
      </c>
      <c r="I143" s="127"/>
      <c r="J143" s="163">
        <f>BK143</f>
        <v>0</v>
      </c>
      <c r="L143" s="124"/>
      <c r="M143" s="129"/>
      <c r="P143" s="130">
        <f>SUM(P144:P149)</f>
        <v>0</v>
      </c>
      <c r="R143" s="130">
        <f>SUM(R144:R149)</f>
        <v>4.1000000000000003E-3</v>
      </c>
      <c r="T143" s="131">
        <f>SUM(T144:T149)</f>
        <v>0</v>
      </c>
      <c r="AR143" s="125" t="s">
        <v>85</v>
      </c>
      <c r="AT143" s="132" t="s">
        <v>75</v>
      </c>
      <c r="AU143" s="132" t="s">
        <v>83</v>
      </c>
      <c r="AY143" s="125" t="s">
        <v>181</v>
      </c>
      <c r="BK143" s="133">
        <f>SUM(BK144:BK149)</f>
        <v>0</v>
      </c>
    </row>
    <row r="144" spans="2:65" s="1" customFormat="1" ht="24.2" customHeight="1">
      <c r="B144" s="134"/>
      <c r="C144" s="153" t="s">
        <v>204</v>
      </c>
      <c r="D144" s="153" t="s">
        <v>191</v>
      </c>
      <c r="E144" s="154" t="s">
        <v>3014</v>
      </c>
      <c r="F144" s="155" t="s">
        <v>3015</v>
      </c>
      <c r="G144" s="156" t="s">
        <v>734</v>
      </c>
      <c r="H144" s="157">
        <v>2.5</v>
      </c>
      <c r="I144" s="158"/>
      <c r="J144" s="159">
        <f>ROUND(I144*H144,2)</f>
        <v>0</v>
      </c>
      <c r="K144" s="155" t="s">
        <v>1</v>
      </c>
      <c r="L144" s="32"/>
      <c r="M144" s="160" t="s">
        <v>1</v>
      </c>
      <c r="N144" s="161" t="s">
        <v>41</v>
      </c>
      <c r="P144" s="145">
        <f>O144*H144</f>
        <v>0</v>
      </c>
      <c r="Q144" s="145">
        <v>1E-4</v>
      </c>
      <c r="R144" s="145">
        <f>Q144*H144</f>
        <v>2.5000000000000001E-4</v>
      </c>
      <c r="S144" s="145">
        <v>0</v>
      </c>
      <c r="T144" s="146">
        <f>S144*H144</f>
        <v>0</v>
      </c>
      <c r="AR144" s="147" t="s">
        <v>188</v>
      </c>
      <c r="AT144" s="147" t="s">
        <v>191</v>
      </c>
      <c r="AU144" s="147" t="s">
        <v>85</v>
      </c>
      <c r="AY144" s="17" t="s">
        <v>181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188</v>
      </c>
      <c r="BM144" s="147" t="s">
        <v>3016</v>
      </c>
    </row>
    <row r="145" spans="2:65" s="1" customFormat="1" ht="19.5">
      <c r="B145" s="32"/>
      <c r="D145" s="149" t="s">
        <v>190</v>
      </c>
      <c r="F145" s="150" t="s">
        <v>3015</v>
      </c>
      <c r="I145" s="151"/>
      <c r="L145" s="32"/>
      <c r="M145" s="152"/>
      <c r="T145" s="56"/>
      <c r="AT145" s="17" t="s">
        <v>190</v>
      </c>
      <c r="AU145" s="17" t="s">
        <v>85</v>
      </c>
    </row>
    <row r="146" spans="2:65" s="12" customFormat="1" ht="11.25">
      <c r="B146" s="168"/>
      <c r="D146" s="149" t="s">
        <v>1207</v>
      </c>
      <c r="E146" s="169" t="s">
        <v>1</v>
      </c>
      <c r="F146" s="170" t="s">
        <v>3017</v>
      </c>
      <c r="H146" s="171">
        <v>2.5</v>
      </c>
      <c r="I146" s="172"/>
      <c r="L146" s="168"/>
      <c r="M146" s="173"/>
      <c r="T146" s="174"/>
      <c r="AT146" s="169" t="s">
        <v>1207</v>
      </c>
      <c r="AU146" s="169" t="s">
        <v>85</v>
      </c>
      <c r="AV146" s="12" t="s">
        <v>85</v>
      </c>
      <c r="AW146" s="12" t="s">
        <v>33</v>
      </c>
      <c r="AX146" s="12" t="s">
        <v>83</v>
      </c>
      <c r="AY146" s="169" t="s">
        <v>181</v>
      </c>
    </row>
    <row r="147" spans="2:65" s="1" customFormat="1" ht="24.2" customHeight="1">
      <c r="B147" s="134"/>
      <c r="C147" s="135" t="s">
        <v>209</v>
      </c>
      <c r="D147" s="135" t="s">
        <v>182</v>
      </c>
      <c r="E147" s="136" t="s">
        <v>3018</v>
      </c>
      <c r="F147" s="137" t="s">
        <v>3019</v>
      </c>
      <c r="G147" s="138" t="s">
        <v>734</v>
      </c>
      <c r="H147" s="139">
        <v>2.75</v>
      </c>
      <c r="I147" s="140"/>
      <c r="J147" s="141">
        <f>ROUND(I147*H147,2)</f>
        <v>0</v>
      </c>
      <c r="K147" s="137" t="s">
        <v>1</v>
      </c>
      <c r="L147" s="142"/>
      <c r="M147" s="143" t="s">
        <v>1</v>
      </c>
      <c r="N147" s="144" t="s">
        <v>41</v>
      </c>
      <c r="P147" s="145">
        <f>O147*H147</f>
        <v>0</v>
      </c>
      <c r="Q147" s="145">
        <v>1.4E-3</v>
      </c>
      <c r="R147" s="145">
        <f>Q147*H147</f>
        <v>3.8500000000000001E-3</v>
      </c>
      <c r="S147" s="145">
        <v>0</v>
      </c>
      <c r="T147" s="146">
        <f>S147*H147</f>
        <v>0</v>
      </c>
      <c r="AR147" s="147" t="s">
        <v>187</v>
      </c>
      <c r="AT147" s="147" t="s">
        <v>182</v>
      </c>
      <c r="AU147" s="147" t="s">
        <v>85</v>
      </c>
      <c r="AY147" s="17" t="s">
        <v>181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188</v>
      </c>
      <c r="BM147" s="147" t="s">
        <v>3020</v>
      </c>
    </row>
    <row r="148" spans="2:65" s="1" customFormat="1" ht="11.25">
      <c r="B148" s="32"/>
      <c r="D148" s="149" t="s">
        <v>190</v>
      </c>
      <c r="F148" s="150" t="s">
        <v>3019</v>
      </c>
      <c r="I148" s="151"/>
      <c r="L148" s="32"/>
      <c r="M148" s="152"/>
      <c r="T148" s="56"/>
      <c r="AT148" s="17" t="s">
        <v>190</v>
      </c>
      <c r="AU148" s="17" t="s">
        <v>85</v>
      </c>
    </row>
    <row r="149" spans="2:65" s="12" customFormat="1" ht="11.25">
      <c r="B149" s="168"/>
      <c r="D149" s="149" t="s">
        <v>1207</v>
      </c>
      <c r="E149" s="169" t="s">
        <v>1</v>
      </c>
      <c r="F149" s="170" t="s">
        <v>3021</v>
      </c>
      <c r="H149" s="171">
        <v>2.75</v>
      </c>
      <c r="I149" s="172"/>
      <c r="L149" s="168"/>
      <c r="M149" s="173"/>
      <c r="T149" s="174"/>
      <c r="AT149" s="169" t="s">
        <v>1207</v>
      </c>
      <c r="AU149" s="169" t="s">
        <v>85</v>
      </c>
      <c r="AV149" s="12" t="s">
        <v>85</v>
      </c>
      <c r="AW149" s="12" t="s">
        <v>33</v>
      </c>
      <c r="AX149" s="12" t="s">
        <v>83</v>
      </c>
      <c r="AY149" s="169" t="s">
        <v>181</v>
      </c>
    </row>
    <row r="150" spans="2:65" s="11" customFormat="1" ht="22.9" customHeight="1">
      <c r="B150" s="124"/>
      <c r="D150" s="125" t="s">
        <v>75</v>
      </c>
      <c r="E150" s="162" t="s">
        <v>3022</v>
      </c>
      <c r="F150" s="162" t="s">
        <v>3023</v>
      </c>
      <c r="I150" s="127"/>
      <c r="J150" s="163">
        <f>BK150</f>
        <v>0</v>
      </c>
      <c r="L150" s="124"/>
      <c r="M150" s="129"/>
      <c r="P150" s="130">
        <f>SUM(P151:P191)</f>
        <v>0</v>
      </c>
      <c r="R150" s="130">
        <f>SUM(R151:R191)</f>
        <v>0.38448500000000002</v>
      </c>
      <c r="T150" s="131">
        <f>SUM(T151:T191)</f>
        <v>0.2984</v>
      </c>
      <c r="AR150" s="125" t="s">
        <v>85</v>
      </c>
      <c r="AT150" s="132" t="s">
        <v>75</v>
      </c>
      <c r="AU150" s="132" t="s">
        <v>83</v>
      </c>
      <c r="AY150" s="125" t="s">
        <v>181</v>
      </c>
      <c r="BK150" s="133">
        <f>SUM(BK151:BK191)</f>
        <v>0</v>
      </c>
    </row>
    <row r="151" spans="2:65" s="1" customFormat="1" ht="16.5" customHeight="1">
      <c r="B151" s="134"/>
      <c r="C151" s="153" t="s">
        <v>214</v>
      </c>
      <c r="D151" s="153" t="s">
        <v>191</v>
      </c>
      <c r="E151" s="154" t="s">
        <v>3024</v>
      </c>
      <c r="F151" s="155" t="s">
        <v>3025</v>
      </c>
      <c r="G151" s="156" t="s">
        <v>217</v>
      </c>
      <c r="H151" s="157">
        <v>20</v>
      </c>
      <c r="I151" s="158"/>
      <c r="J151" s="159">
        <f>ROUND(I151*H151,2)</f>
        <v>0</v>
      </c>
      <c r="K151" s="155" t="s">
        <v>1</v>
      </c>
      <c r="L151" s="32"/>
      <c r="M151" s="160" t="s">
        <v>1</v>
      </c>
      <c r="N151" s="161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1.4919999999999999E-2</v>
      </c>
      <c r="T151" s="146">
        <f>S151*H151</f>
        <v>0.2984</v>
      </c>
      <c r="AR151" s="147" t="s">
        <v>188</v>
      </c>
      <c r="AT151" s="147" t="s">
        <v>191</v>
      </c>
      <c r="AU151" s="147" t="s">
        <v>85</v>
      </c>
      <c r="AY151" s="17" t="s">
        <v>181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188</v>
      </c>
      <c r="BM151" s="147" t="s">
        <v>3026</v>
      </c>
    </row>
    <row r="152" spans="2:65" s="1" customFormat="1" ht="11.25">
      <c r="B152" s="32"/>
      <c r="D152" s="149" t="s">
        <v>190</v>
      </c>
      <c r="F152" s="150" t="s">
        <v>3025</v>
      </c>
      <c r="I152" s="151"/>
      <c r="L152" s="32"/>
      <c r="M152" s="152"/>
      <c r="T152" s="56"/>
      <c r="AT152" s="17" t="s">
        <v>190</v>
      </c>
      <c r="AU152" s="17" t="s">
        <v>85</v>
      </c>
    </row>
    <row r="153" spans="2:65" s="1" customFormat="1" ht="16.5" customHeight="1">
      <c r="B153" s="134"/>
      <c r="C153" s="153" t="s">
        <v>220</v>
      </c>
      <c r="D153" s="153" t="s">
        <v>191</v>
      </c>
      <c r="E153" s="154" t="s">
        <v>3027</v>
      </c>
      <c r="F153" s="155" t="s">
        <v>3028</v>
      </c>
      <c r="G153" s="156" t="s">
        <v>185</v>
      </c>
      <c r="H153" s="157">
        <v>2</v>
      </c>
      <c r="I153" s="158"/>
      <c r="J153" s="159">
        <f>ROUND(I153*H153,2)</f>
        <v>0</v>
      </c>
      <c r="K153" s="155" t="s">
        <v>1</v>
      </c>
      <c r="L153" s="32"/>
      <c r="M153" s="160" t="s">
        <v>1</v>
      </c>
      <c r="N153" s="161" t="s">
        <v>41</v>
      </c>
      <c r="P153" s="145">
        <f>O153*H153</f>
        <v>0</v>
      </c>
      <c r="Q153" s="145">
        <v>2.9659999999999999E-2</v>
      </c>
      <c r="R153" s="145">
        <f>Q153*H153</f>
        <v>5.9319999999999998E-2</v>
      </c>
      <c r="S153" s="145">
        <v>0</v>
      </c>
      <c r="T153" s="146">
        <f>S153*H153</f>
        <v>0</v>
      </c>
      <c r="AR153" s="147" t="s">
        <v>188</v>
      </c>
      <c r="AT153" s="147" t="s">
        <v>191</v>
      </c>
      <c r="AU153" s="147" t="s">
        <v>85</v>
      </c>
      <c r="AY153" s="17" t="s">
        <v>181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188</v>
      </c>
      <c r="BM153" s="147" t="s">
        <v>3029</v>
      </c>
    </row>
    <row r="154" spans="2:65" s="1" customFormat="1" ht="11.25">
      <c r="B154" s="32"/>
      <c r="D154" s="149" t="s">
        <v>190</v>
      </c>
      <c r="F154" s="150" t="s">
        <v>3028</v>
      </c>
      <c r="I154" s="151"/>
      <c r="L154" s="32"/>
      <c r="M154" s="152"/>
      <c r="T154" s="56"/>
      <c r="AT154" s="17" t="s">
        <v>190</v>
      </c>
      <c r="AU154" s="17" t="s">
        <v>85</v>
      </c>
    </row>
    <row r="155" spans="2:65" s="1" customFormat="1" ht="16.5" customHeight="1">
      <c r="B155" s="134"/>
      <c r="C155" s="153" t="s">
        <v>224</v>
      </c>
      <c r="D155" s="153" t="s">
        <v>191</v>
      </c>
      <c r="E155" s="154" t="s">
        <v>3030</v>
      </c>
      <c r="F155" s="155" t="s">
        <v>3031</v>
      </c>
      <c r="G155" s="156" t="s">
        <v>185</v>
      </c>
      <c r="H155" s="157">
        <v>2</v>
      </c>
      <c r="I155" s="158"/>
      <c r="J155" s="159">
        <f>ROUND(I155*H155,2)</f>
        <v>0</v>
      </c>
      <c r="K155" s="155" t="s">
        <v>1</v>
      </c>
      <c r="L155" s="32"/>
      <c r="M155" s="160" t="s">
        <v>1</v>
      </c>
      <c r="N155" s="161" t="s">
        <v>41</v>
      </c>
      <c r="P155" s="145">
        <f>O155*H155</f>
        <v>0</v>
      </c>
      <c r="Q155" s="145">
        <v>2.48E-3</v>
      </c>
      <c r="R155" s="145">
        <f>Q155*H155</f>
        <v>4.96E-3</v>
      </c>
      <c r="S155" s="145">
        <v>0</v>
      </c>
      <c r="T155" s="146">
        <f>S155*H155</f>
        <v>0</v>
      </c>
      <c r="AR155" s="147" t="s">
        <v>188</v>
      </c>
      <c r="AT155" s="147" t="s">
        <v>191</v>
      </c>
      <c r="AU155" s="147" t="s">
        <v>85</v>
      </c>
      <c r="AY155" s="17" t="s">
        <v>181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188</v>
      </c>
      <c r="BM155" s="147" t="s">
        <v>3032</v>
      </c>
    </row>
    <row r="156" spans="2:65" s="1" customFormat="1" ht="11.25">
      <c r="B156" s="32"/>
      <c r="D156" s="149" t="s">
        <v>190</v>
      </c>
      <c r="F156" s="150" t="s">
        <v>3031</v>
      </c>
      <c r="I156" s="151"/>
      <c r="L156" s="32"/>
      <c r="M156" s="152"/>
      <c r="T156" s="56"/>
      <c r="AT156" s="17" t="s">
        <v>190</v>
      </c>
      <c r="AU156" s="17" t="s">
        <v>85</v>
      </c>
    </row>
    <row r="157" spans="2:65" s="1" customFormat="1" ht="16.5" customHeight="1">
      <c r="B157" s="134"/>
      <c r="C157" s="153" t="s">
        <v>228</v>
      </c>
      <c r="D157" s="153" t="s">
        <v>191</v>
      </c>
      <c r="E157" s="154" t="s">
        <v>3033</v>
      </c>
      <c r="F157" s="155" t="s">
        <v>3034</v>
      </c>
      <c r="G157" s="156" t="s">
        <v>217</v>
      </c>
      <c r="H157" s="157">
        <v>12</v>
      </c>
      <c r="I157" s="158"/>
      <c r="J157" s="159">
        <f>ROUND(I157*H157,2)</f>
        <v>0</v>
      </c>
      <c r="K157" s="155" t="s">
        <v>1</v>
      </c>
      <c r="L157" s="32"/>
      <c r="M157" s="160" t="s">
        <v>1</v>
      </c>
      <c r="N157" s="161" t="s">
        <v>41</v>
      </c>
      <c r="P157" s="145">
        <f>O157*H157</f>
        <v>0</v>
      </c>
      <c r="Q157" s="145">
        <v>3.31E-3</v>
      </c>
      <c r="R157" s="145">
        <f>Q157*H157</f>
        <v>3.9719999999999998E-2</v>
      </c>
      <c r="S157" s="145">
        <v>0</v>
      </c>
      <c r="T157" s="146">
        <f>S157*H157</f>
        <v>0</v>
      </c>
      <c r="AR157" s="147" t="s">
        <v>188</v>
      </c>
      <c r="AT157" s="147" t="s">
        <v>191</v>
      </c>
      <c r="AU157" s="147" t="s">
        <v>85</v>
      </c>
      <c r="AY157" s="17" t="s">
        <v>181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83</v>
      </c>
      <c r="BK157" s="148">
        <f>ROUND(I157*H157,2)</f>
        <v>0</v>
      </c>
      <c r="BL157" s="17" t="s">
        <v>188</v>
      </c>
      <c r="BM157" s="147" t="s">
        <v>3035</v>
      </c>
    </row>
    <row r="158" spans="2:65" s="1" customFormat="1" ht="11.25">
      <c r="B158" s="32"/>
      <c r="D158" s="149" t="s">
        <v>190</v>
      </c>
      <c r="F158" s="150" t="s">
        <v>3034</v>
      </c>
      <c r="I158" s="151"/>
      <c r="L158" s="32"/>
      <c r="M158" s="152"/>
      <c r="T158" s="56"/>
      <c r="AT158" s="17" t="s">
        <v>190</v>
      </c>
      <c r="AU158" s="17" t="s">
        <v>85</v>
      </c>
    </row>
    <row r="159" spans="2:65" s="1" customFormat="1" ht="16.5" customHeight="1">
      <c r="B159" s="134"/>
      <c r="C159" s="153" t="s">
        <v>232</v>
      </c>
      <c r="D159" s="153" t="s">
        <v>191</v>
      </c>
      <c r="E159" s="154" t="s">
        <v>3036</v>
      </c>
      <c r="F159" s="155" t="s">
        <v>3037</v>
      </c>
      <c r="G159" s="156" t="s">
        <v>217</v>
      </c>
      <c r="H159" s="157">
        <v>26</v>
      </c>
      <c r="I159" s="158"/>
      <c r="J159" s="159">
        <f>ROUND(I159*H159,2)</f>
        <v>0</v>
      </c>
      <c r="K159" s="155" t="s">
        <v>1</v>
      </c>
      <c r="L159" s="32"/>
      <c r="M159" s="160" t="s">
        <v>1</v>
      </c>
      <c r="N159" s="161" t="s">
        <v>41</v>
      </c>
      <c r="P159" s="145">
        <f>O159*H159</f>
        <v>0</v>
      </c>
      <c r="Q159" s="145">
        <v>2.0300000000000001E-3</v>
      </c>
      <c r="R159" s="145">
        <f>Q159*H159</f>
        <v>5.2780000000000001E-2</v>
      </c>
      <c r="S159" s="145">
        <v>0</v>
      </c>
      <c r="T159" s="146">
        <f>S159*H159</f>
        <v>0</v>
      </c>
      <c r="AR159" s="147" t="s">
        <v>188</v>
      </c>
      <c r="AT159" s="147" t="s">
        <v>191</v>
      </c>
      <c r="AU159" s="147" t="s">
        <v>85</v>
      </c>
      <c r="AY159" s="17" t="s">
        <v>181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188</v>
      </c>
      <c r="BM159" s="147" t="s">
        <v>3038</v>
      </c>
    </row>
    <row r="160" spans="2:65" s="1" customFormat="1" ht="11.25">
      <c r="B160" s="32"/>
      <c r="D160" s="149" t="s">
        <v>190</v>
      </c>
      <c r="F160" s="150" t="s">
        <v>3037</v>
      </c>
      <c r="I160" s="151"/>
      <c r="L160" s="32"/>
      <c r="M160" s="152"/>
      <c r="T160" s="56"/>
      <c r="AT160" s="17" t="s">
        <v>190</v>
      </c>
      <c r="AU160" s="17" t="s">
        <v>85</v>
      </c>
    </row>
    <row r="161" spans="2:65" s="1" customFormat="1" ht="16.5" customHeight="1">
      <c r="B161" s="134"/>
      <c r="C161" s="153" t="s">
        <v>8</v>
      </c>
      <c r="D161" s="153" t="s">
        <v>191</v>
      </c>
      <c r="E161" s="154" t="s">
        <v>3039</v>
      </c>
      <c r="F161" s="155" t="s">
        <v>3040</v>
      </c>
      <c r="G161" s="156" t="s">
        <v>217</v>
      </c>
      <c r="H161" s="157">
        <v>23</v>
      </c>
      <c r="I161" s="158"/>
      <c r="J161" s="159">
        <f>ROUND(I161*H161,2)</f>
        <v>0</v>
      </c>
      <c r="K161" s="155" t="s">
        <v>1</v>
      </c>
      <c r="L161" s="32"/>
      <c r="M161" s="160" t="s">
        <v>1</v>
      </c>
      <c r="N161" s="161" t="s">
        <v>41</v>
      </c>
      <c r="P161" s="145">
        <f>O161*H161</f>
        <v>0</v>
      </c>
      <c r="Q161" s="145">
        <v>3.6000000000000002E-4</v>
      </c>
      <c r="R161" s="145">
        <f>Q161*H161</f>
        <v>8.2800000000000009E-3</v>
      </c>
      <c r="S161" s="145">
        <v>0</v>
      </c>
      <c r="T161" s="146">
        <f>S161*H161</f>
        <v>0</v>
      </c>
      <c r="AR161" s="147" t="s">
        <v>188</v>
      </c>
      <c r="AT161" s="147" t="s">
        <v>191</v>
      </c>
      <c r="AU161" s="147" t="s">
        <v>85</v>
      </c>
      <c r="AY161" s="17" t="s">
        <v>181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188</v>
      </c>
      <c r="BM161" s="147" t="s">
        <v>3041</v>
      </c>
    </row>
    <row r="162" spans="2:65" s="1" customFormat="1" ht="11.25">
      <c r="B162" s="32"/>
      <c r="D162" s="149" t="s">
        <v>190</v>
      </c>
      <c r="F162" s="150" t="s">
        <v>3040</v>
      </c>
      <c r="I162" s="151"/>
      <c r="L162" s="32"/>
      <c r="M162" s="152"/>
      <c r="T162" s="56"/>
      <c r="AT162" s="17" t="s">
        <v>190</v>
      </c>
      <c r="AU162" s="17" t="s">
        <v>85</v>
      </c>
    </row>
    <row r="163" spans="2:65" s="1" customFormat="1" ht="16.5" customHeight="1">
      <c r="B163" s="134"/>
      <c r="C163" s="153" t="s">
        <v>239</v>
      </c>
      <c r="D163" s="153" t="s">
        <v>191</v>
      </c>
      <c r="E163" s="154" t="s">
        <v>3042</v>
      </c>
      <c r="F163" s="155" t="s">
        <v>3043</v>
      </c>
      <c r="G163" s="156" t="s">
        <v>217</v>
      </c>
      <c r="H163" s="157">
        <v>9</v>
      </c>
      <c r="I163" s="158"/>
      <c r="J163" s="159">
        <f>ROUND(I163*H163,2)</f>
        <v>0</v>
      </c>
      <c r="K163" s="155" t="s">
        <v>1</v>
      </c>
      <c r="L163" s="32"/>
      <c r="M163" s="160" t="s">
        <v>1</v>
      </c>
      <c r="N163" s="161" t="s">
        <v>41</v>
      </c>
      <c r="P163" s="145">
        <f>O163*H163</f>
        <v>0</v>
      </c>
      <c r="Q163" s="145">
        <v>4.6999999999999999E-4</v>
      </c>
      <c r="R163" s="145">
        <f>Q163*H163</f>
        <v>4.2300000000000003E-3</v>
      </c>
      <c r="S163" s="145">
        <v>0</v>
      </c>
      <c r="T163" s="146">
        <f>S163*H163</f>
        <v>0</v>
      </c>
      <c r="AR163" s="147" t="s">
        <v>188</v>
      </c>
      <c r="AT163" s="147" t="s">
        <v>191</v>
      </c>
      <c r="AU163" s="147" t="s">
        <v>85</v>
      </c>
      <c r="AY163" s="17" t="s">
        <v>181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188</v>
      </c>
      <c r="BM163" s="147" t="s">
        <v>3044</v>
      </c>
    </row>
    <row r="164" spans="2:65" s="1" customFormat="1" ht="11.25">
      <c r="B164" s="32"/>
      <c r="D164" s="149" t="s">
        <v>190</v>
      </c>
      <c r="F164" s="150" t="s">
        <v>3043</v>
      </c>
      <c r="I164" s="151"/>
      <c r="L164" s="32"/>
      <c r="M164" s="152"/>
      <c r="T164" s="56"/>
      <c r="AT164" s="17" t="s">
        <v>190</v>
      </c>
      <c r="AU164" s="17" t="s">
        <v>85</v>
      </c>
    </row>
    <row r="165" spans="2:65" s="1" customFormat="1" ht="16.5" customHeight="1">
      <c r="B165" s="134"/>
      <c r="C165" s="153" t="s">
        <v>244</v>
      </c>
      <c r="D165" s="153" t="s">
        <v>191</v>
      </c>
      <c r="E165" s="154" t="s">
        <v>3045</v>
      </c>
      <c r="F165" s="155" t="s">
        <v>3046</v>
      </c>
      <c r="G165" s="156" t="s">
        <v>217</v>
      </c>
      <c r="H165" s="157">
        <v>8</v>
      </c>
      <c r="I165" s="158"/>
      <c r="J165" s="159">
        <f>ROUND(I165*H165,2)</f>
        <v>0</v>
      </c>
      <c r="K165" s="155" t="s">
        <v>1</v>
      </c>
      <c r="L165" s="32"/>
      <c r="M165" s="160" t="s">
        <v>1</v>
      </c>
      <c r="N165" s="161" t="s">
        <v>41</v>
      </c>
      <c r="P165" s="145">
        <f>O165*H165</f>
        <v>0</v>
      </c>
      <c r="Q165" s="145">
        <v>7.2999999999999996E-4</v>
      </c>
      <c r="R165" s="145">
        <f>Q165*H165</f>
        <v>5.8399999999999997E-3</v>
      </c>
      <c r="S165" s="145">
        <v>0</v>
      </c>
      <c r="T165" s="146">
        <f>S165*H165</f>
        <v>0</v>
      </c>
      <c r="AR165" s="147" t="s">
        <v>188</v>
      </c>
      <c r="AT165" s="147" t="s">
        <v>191</v>
      </c>
      <c r="AU165" s="147" t="s">
        <v>85</v>
      </c>
      <c r="AY165" s="17" t="s">
        <v>181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188</v>
      </c>
      <c r="BM165" s="147" t="s">
        <v>3047</v>
      </c>
    </row>
    <row r="166" spans="2:65" s="1" customFormat="1" ht="11.25">
      <c r="B166" s="32"/>
      <c r="D166" s="149" t="s">
        <v>190</v>
      </c>
      <c r="F166" s="150" t="s">
        <v>3046</v>
      </c>
      <c r="I166" s="151"/>
      <c r="L166" s="32"/>
      <c r="M166" s="152"/>
      <c r="T166" s="56"/>
      <c r="AT166" s="17" t="s">
        <v>190</v>
      </c>
      <c r="AU166" s="17" t="s">
        <v>85</v>
      </c>
    </row>
    <row r="167" spans="2:65" s="1" customFormat="1" ht="16.5" customHeight="1">
      <c r="B167" s="134"/>
      <c r="C167" s="153" t="s">
        <v>250</v>
      </c>
      <c r="D167" s="153" t="s">
        <v>191</v>
      </c>
      <c r="E167" s="154" t="s">
        <v>3048</v>
      </c>
      <c r="F167" s="155" t="s">
        <v>3049</v>
      </c>
      <c r="G167" s="156" t="s">
        <v>217</v>
      </c>
      <c r="H167" s="157">
        <v>34.5</v>
      </c>
      <c r="I167" s="158"/>
      <c r="J167" s="159">
        <f>ROUND(I167*H167,2)</f>
        <v>0</v>
      </c>
      <c r="K167" s="155" t="s">
        <v>1</v>
      </c>
      <c r="L167" s="32"/>
      <c r="M167" s="160" t="s">
        <v>1</v>
      </c>
      <c r="N167" s="161" t="s">
        <v>41</v>
      </c>
      <c r="P167" s="145">
        <f>O167*H167</f>
        <v>0</v>
      </c>
      <c r="Q167" s="145">
        <v>1.57E-3</v>
      </c>
      <c r="R167" s="145">
        <f>Q167*H167</f>
        <v>5.4164999999999998E-2</v>
      </c>
      <c r="S167" s="145">
        <v>0</v>
      </c>
      <c r="T167" s="146">
        <f>S167*H167</f>
        <v>0</v>
      </c>
      <c r="AR167" s="147" t="s">
        <v>188</v>
      </c>
      <c r="AT167" s="147" t="s">
        <v>191</v>
      </c>
      <c r="AU167" s="147" t="s">
        <v>85</v>
      </c>
      <c r="AY167" s="17" t="s">
        <v>181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188</v>
      </c>
      <c r="BM167" s="147" t="s">
        <v>3050</v>
      </c>
    </row>
    <row r="168" spans="2:65" s="1" customFormat="1" ht="11.25">
      <c r="B168" s="32"/>
      <c r="D168" s="149" t="s">
        <v>190</v>
      </c>
      <c r="F168" s="150" t="s">
        <v>3049</v>
      </c>
      <c r="I168" s="151"/>
      <c r="L168" s="32"/>
      <c r="M168" s="152"/>
      <c r="T168" s="56"/>
      <c r="AT168" s="17" t="s">
        <v>190</v>
      </c>
      <c r="AU168" s="17" t="s">
        <v>85</v>
      </c>
    </row>
    <row r="169" spans="2:65" s="1" customFormat="1" ht="16.5" customHeight="1">
      <c r="B169" s="134"/>
      <c r="C169" s="153" t="s">
        <v>188</v>
      </c>
      <c r="D169" s="153" t="s">
        <v>191</v>
      </c>
      <c r="E169" s="154" t="s">
        <v>3051</v>
      </c>
      <c r="F169" s="155" t="s">
        <v>3052</v>
      </c>
      <c r="G169" s="156" t="s">
        <v>217</v>
      </c>
      <c r="H169" s="157">
        <v>14.5</v>
      </c>
      <c r="I169" s="158"/>
      <c r="J169" s="159">
        <f>ROUND(I169*H169,2)</f>
        <v>0</v>
      </c>
      <c r="K169" s="155" t="s">
        <v>1</v>
      </c>
      <c r="L169" s="32"/>
      <c r="M169" s="160" t="s">
        <v>1</v>
      </c>
      <c r="N169" s="161" t="s">
        <v>41</v>
      </c>
      <c r="P169" s="145">
        <f>O169*H169</f>
        <v>0</v>
      </c>
      <c r="Q169" s="145">
        <v>1.5E-3</v>
      </c>
      <c r="R169" s="145">
        <f>Q169*H169</f>
        <v>2.1750000000000002E-2</v>
      </c>
      <c r="S169" s="145">
        <v>0</v>
      </c>
      <c r="T169" s="146">
        <f>S169*H169</f>
        <v>0</v>
      </c>
      <c r="AR169" s="147" t="s">
        <v>188</v>
      </c>
      <c r="AT169" s="147" t="s">
        <v>191</v>
      </c>
      <c r="AU169" s="147" t="s">
        <v>85</v>
      </c>
      <c r="AY169" s="17" t="s">
        <v>181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83</v>
      </c>
      <c r="BK169" s="148">
        <f>ROUND(I169*H169,2)</f>
        <v>0</v>
      </c>
      <c r="BL169" s="17" t="s">
        <v>188</v>
      </c>
      <c r="BM169" s="147" t="s">
        <v>3053</v>
      </c>
    </row>
    <row r="170" spans="2:65" s="1" customFormat="1" ht="11.25">
      <c r="B170" s="32"/>
      <c r="D170" s="149" t="s">
        <v>190</v>
      </c>
      <c r="F170" s="150" t="s">
        <v>3052</v>
      </c>
      <c r="I170" s="151"/>
      <c r="L170" s="32"/>
      <c r="M170" s="152"/>
      <c r="T170" s="56"/>
      <c r="AT170" s="17" t="s">
        <v>190</v>
      </c>
      <c r="AU170" s="17" t="s">
        <v>85</v>
      </c>
    </row>
    <row r="171" spans="2:65" s="1" customFormat="1" ht="16.5" customHeight="1">
      <c r="B171" s="134"/>
      <c r="C171" s="153" t="s">
        <v>261</v>
      </c>
      <c r="D171" s="153" t="s">
        <v>191</v>
      </c>
      <c r="E171" s="154" t="s">
        <v>3054</v>
      </c>
      <c r="F171" s="155" t="s">
        <v>3055</v>
      </c>
      <c r="G171" s="156" t="s">
        <v>185</v>
      </c>
      <c r="H171" s="157">
        <v>5</v>
      </c>
      <c r="I171" s="158"/>
      <c r="J171" s="159">
        <f>ROUND(I171*H171,2)</f>
        <v>0</v>
      </c>
      <c r="K171" s="155" t="s">
        <v>1</v>
      </c>
      <c r="L171" s="32"/>
      <c r="M171" s="160" t="s">
        <v>1</v>
      </c>
      <c r="N171" s="161" t="s">
        <v>41</v>
      </c>
      <c r="P171" s="145">
        <f>O171*H171</f>
        <v>0</v>
      </c>
      <c r="Q171" s="145">
        <v>2.6519999999999998E-2</v>
      </c>
      <c r="R171" s="145">
        <f>Q171*H171</f>
        <v>0.1326</v>
      </c>
      <c r="S171" s="145">
        <v>0</v>
      </c>
      <c r="T171" s="146">
        <f>S171*H171</f>
        <v>0</v>
      </c>
      <c r="AR171" s="147" t="s">
        <v>188</v>
      </c>
      <c r="AT171" s="147" t="s">
        <v>191</v>
      </c>
      <c r="AU171" s="147" t="s">
        <v>85</v>
      </c>
      <c r="AY171" s="17" t="s">
        <v>181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188</v>
      </c>
      <c r="BM171" s="147" t="s">
        <v>3056</v>
      </c>
    </row>
    <row r="172" spans="2:65" s="1" customFormat="1" ht="11.25">
      <c r="B172" s="32"/>
      <c r="D172" s="149" t="s">
        <v>190</v>
      </c>
      <c r="F172" s="150" t="s">
        <v>3055</v>
      </c>
      <c r="I172" s="151"/>
      <c r="L172" s="32"/>
      <c r="M172" s="152"/>
      <c r="T172" s="56"/>
      <c r="AT172" s="17" t="s">
        <v>190</v>
      </c>
      <c r="AU172" s="17" t="s">
        <v>85</v>
      </c>
    </row>
    <row r="173" spans="2:65" s="1" customFormat="1" ht="21.75" customHeight="1">
      <c r="B173" s="134"/>
      <c r="C173" s="153" t="s">
        <v>266</v>
      </c>
      <c r="D173" s="153" t="s">
        <v>191</v>
      </c>
      <c r="E173" s="154" t="s">
        <v>3057</v>
      </c>
      <c r="F173" s="155" t="s">
        <v>3058</v>
      </c>
      <c r="G173" s="156" t="s">
        <v>185</v>
      </c>
      <c r="H173" s="157">
        <v>2</v>
      </c>
      <c r="I173" s="158"/>
      <c r="J173" s="159">
        <f>ROUND(I173*H173,2)</f>
        <v>0</v>
      </c>
      <c r="K173" s="155" t="s">
        <v>1</v>
      </c>
      <c r="L173" s="32"/>
      <c r="M173" s="160" t="s">
        <v>1</v>
      </c>
      <c r="N173" s="161" t="s">
        <v>41</v>
      </c>
      <c r="P173" s="145">
        <f>O173*H173</f>
        <v>0</v>
      </c>
      <c r="Q173" s="145">
        <v>1.8000000000000001E-4</v>
      </c>
      <c r="R173" s="145">
        <f>Q173*H173</f>
        <v>3.6000000000000002E-4</v>
      </c>
      <c r="S173" s="145">
        <v>0</v>
      </c>
      <c r="T173" s="146">
        <f>S173*H173</f>
        <v>0</v>
      </c>
      <c r="AR173" s="147" t="s">
        <v>188</v>
      </c>
      <c r="AT173" s="147" t="s">
        <v>191</v>
      </c>
      <c r="AU173" s="147" t="s">
        <v>85</v>
      </c>
      <c r="AY173" s="17" t="s">
        <v>181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188</v>
      </c>
      <c r="BM173" s="147" t="s">
        <v>3059</v>
      </c>
    </row>
    <row r="174" spans="2:65" s="1" customFormat="1" ht="11.25">
      <c r="B174" s="32"/>
      <c r="D174" s="149" t="s">
        <v>190</v>
      </c>
      <c r="F174" s="150" t="s">
        <v>3058</v>
      </c>
      <c r="I174" s="151"/>
      <c r="L174" s="32"/>
      <c r="M174" s="152"/>
      <c r="T174" s="56"/>
      <c r="AT174" s="17" t="s">
        <v>190</v>
      </c>
      <c r="AU174" s="17" t="s">
        <v>85</v>
      </c>
    </row>
    <row r="175" spans="2:65" s="1" customFormat="1" ht="24.2" customHeight="1">
      <c r="B175" s="134"/>
      <c r="C175" s="153" t="s">
        <v>271</v>
      </c>
      <c r="D175" s="153" t="s">
        <v>191</v>
      </c>
      <c r="E175" s="154" t="s">
        <v>3060</v>
      </c>
      <c r="F175" s="155" t="s">
        <v>3061</v>
      </c>
      <c r="G175" s="156" t="s">
        <v>185</v>
      </c>
      <c r="H175" s="157">
        <v>3</v>
      </c>
      <c r="I175" s="158"/>
      <c r="J175" s="159">
        <f>ROUND(I175*H175,2)</f>
        <v>0</v>
      </c>
      <c r="K175" s="155" t="s">
        <v>1</v>
      </c>
      <c r="L175" s="32"/>
      <c r="M175" s="160" t="s">
        <v>1</v>
      </c>
      <c r="N175" s="161" t="s">
        <v>41</v>
      </c>
      <c r="P175" s="145">
        <f>O175*H175</f>
        <v>0</v>
      </c>
      <c r="Q175" s="145">
        <v>3.0000000000000001E-5</v>
      </c>
      <c r="R175" s="145">
        <f>Q175*H175</f>
        <v>9.0000000000000006E-5</v>
      </c>
      <c r="S175" s="145">
        <v>0</v>
      </c>
      <c r="T175" s="146">
        <f>S175*H175</f>
        <v>0</v>
      </c>
      <c r="AR175" s="147" t="s">
        <v>188</v>
      </c>
      <c r="AT175" s="147" t="s">
        <v>191</v>
      </c>
      <c r="AU175" s="147" t="s">
        <v>85</v>
      </c>
      <c r="AY175" s="17" t="s">
        <v>181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188</v>
      </c>
      <c r="BM175" s="147" t="s">
        <v>3062</v>
      </c>
    </row>
    <row r="176" spans="2:65" s="1" customFormat="1" ht="11.25">
      <c r="B176" s="32"/>
      <c r="D176" s="149" t="s">
        <v>190</v>
      </c>
      <c r="F176" s="150" t="s">
        <v>3061</v>
      </c>
      <c r="I176" s="151"/>
      <c r="L176" s="32"/>
      <c r="M176" s="152"/>
      <c r="T176" s="56"/>
      <c r="AT176" s="17" t="s">
        <v>190</v>
      </c>
      <c r="AU176" s="17" t="s">
        <v>85</v>
      </c>
    </row>
    <row r="177" spans="2:65" s="1" customFormat="1" ht="16.5" customHeight="1">
      <c r="B177" s="134"/>
      <c r="C177" s="135" t="s">
        <v>276</v>
      </c>
      <c r="D177" s="135" t="s">
        <v>182</v>
      </c>
      <c r="E177" s="136" t="s">
        <v>3063</v>
      </c>
      <c r="F177" s="137" t="s">
        <v>3064</v>
      </c>
      <c r="G177" s="138" t="s">
        <v>185</v>
      </c>
      <c r="H177" s="139">
        <v>3</v>
      </c>
      <c r="I177" s="140"/>
      <c r="J177" s="141">
        <f>ROUND(I177*H177,2)</f>
        <v>0</v>
      </c>
      <c r="K177" s="137" t="s">
        <v>1</v>
      </c>
      <c r="L177" s="142"/>
      <c r="M177" s="143" t="s">
        <v>1</v>
      </c>
      <c r="N177" s="144" t="s">
        <v>41</v>
      </c>
      <c r="P177" s="145">
        <f>O177*H177</f>
        <v>0</v>
      </c>
      <c r="Q177" s="145">
        <v>1.2999999999999999E-4</v>
      </c>
      <c r="R177" s="145">
        <f>Q177*H177</f>
        <v>3.8999999999999994E-4</v>
      </c>
      <c r="S177" s="145">
        <v>0</v>
      </c>
      <c r="T177" s="146">
        <f>S177*H177</f>
        <v>0</v>
      </c>
      <c r="AR177" s="147" t="s">
        <v>187</v>
      </c>
      <c r="AT177" s="147" t="s">
        <v>182</v>
      </c>
      <c r="AU177" s="147" t="s">
        <v>85</v>
      </c>
      <c r="AY177" s="17" t="s">
        <v>181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83</v>
      </c>
      <c r="BK177" s="148">
        <f>ROUND(I177*H177,2)</f>
        <v>0</v>
      </c>
      <c r="BL177" s="17" t="s">
        <v>188</v>
      </c>
      <c r="BM177" s="147" t="s">
        <v>3065</v>
      </c>
    </row>
    <row r="178" spans="2:65" s="1" customFormat="1" ht="11.25">
      <c r="B178" s="32"/>
      <c r="D178" s="149" t="s">
        <v>190</v>
      </c>
      <c r="F178" s="150" t="s">
        <v>3064</v>
      </c>
      <c r="I178" s="151"/>
      <c r="L178" s="32"/>
      <c r="M178" s="152"/>
      <c r="T178" s="56"/>
      <c r="AT178" s="17" t="s">
        <v>190</v>
      </c>
      <c r="AU178" s="17" t="s">
        <v>85</v>
      </c>
    </row>
    <row r="179" spans="2:65" s="1" customFormat="1" ht="21.75" customHeight="1">
      <c r="B179" s="134"/>
      <c r="C179" s="153" t="s">
        <v>7</v>
      </c>
      <c r="D179" s="153" t="s">
        <v>191</v>
      </c>
      <c r="E179" s="154" t="s">
        <v>3066</v>
      </c>
      <c r="F179" s="155" t="s">
        <v>3067</v>
      </c>
      <c r="G179" s="156" t="s">
        <v>217</v>
      </c>
      <c r="H179" s="157">
        <v>115</v>
      </c>
      <c r="I179" s="158"/>
      <c r="J179" s="159">
        <f>ROUND(I179*H179,2)</f>
        <v>0</v>
      </c>
      <c r="K179" s="155" t="s">
        <v>1</v>
      </c>
      <c r="L179" s="32"/>
      <c r="M179" s="160" t="s">
        <v>1</v>
      </c>
      <c r="N179" s="161" t="s">
        <v>41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188</v>
      </c>
      <c r="AT179" s="147" t="s">
        <v>191</v>
      </c>
      <c r="AU179" s="147" t="s">
        <v>85</v>
      </c>
      <c r="AY179" s="17" t="s">
        <v>181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83</v>
      </c>
      <c r="BK179" s="148">
        <f>ROUND(I179*H179,2)</f>
        <v>0</v>
      </c>
      <c r="BL179" s="17" t="s">
        <v>188</v>
      </c>
      <c r="BM179" s="147" t="s">
        <v>3068</v>
      </c>
    </row>
    <row r="180" spans="2:65" s="1" customFormat="1" ht="11.25">
      <c r="B180" s="32"/>
      <c r="D180" s="149" t="s">
        <v>190</v>
      </c>
      <c r="F180" s="150" t="s">
        <v>3067</v>
      </c>
      <c r="I180" s="151"/>
      <c r="L180" s="32"/>
      <c r="M180" s="152"/>
      <c r="T180" s="56"/>
      <c r="AT180" s="17" t="s">
        <v>190</v>
      </c>
      <c r="AU180" s="17" t="s">
        <v>85</v>
      </c>
    </row>
    <row r="181" spans="2:65" s="12" customFormat="1" ht="11.25">
      <c r="B181" s="168"/>
      <c r="D181" s="149" t="s">
        <v>1207</v>
      </c>
      <c r="E181" s="169" t="s">
        <v>1</v>
      </c>
      <c r="F181" s="170" t="s">
        <v>3069</v>
      </c>
      <c r="H181" s="171">
        <v>115</v>
      </c>
      <c r="I181" s="172"/>
      <c r="L181" s="168"/>
      <c r="M181" s="173"/>
      <c r="T181" s="174"/>
      <c r="AT181" s="169" t="s">
        <v>1207</v>
      </c>
      <c r="AU181" s="169" t="s">
        <v>85</v>
      </c>
      <c r="AV181" s="12" t="s">
        <v>85</v>
      </c>
      <c r="AW181" s="12" t="s">
        <v>33</v>
      </c>
      <c r="AX181" s="12" t="s">
        <v>83</v>
      </c>
      <c r="AY181" s="169" t="s">
        <v>181</v>
      </c>
    </row>
    <row r="182" spans="2:65" s="1" customFormat="1" ht="24.2" customHeight="1">
      <c r="B182" s="134"/>
      <c r="C182" s="153" t="s">
        <v>284</v>
      </c>
      <c r="D182" s="153" t="s">
        <v>191</v>
      </c>
      <c r="E182" s="154" t="s">
        <v>3070</v>
      </c>
      <c r="F182" s="155" t="s">
        <v>3071</v>
      </c>
      <c r="G182" s="156" t="s">
        <v>185</v>
      </c>
      <c r="H182" s="157">
        <v>2</v>
      </c>
      <c r="I182" s="158"/>
      <c r="J182" s="159">
        <f>ROUND(I182*H182,2)</f>
        <v>0</v>
      </c>
      <c r="K182" s="155" t="s">
        <v>1</v>
      </c>
      <c r="L182" s="32"/>
      <c r="M182" s="160" t="s">
        <v>1</v>
      </c>
      <c r="N182" s="161" t="s">
        <v>41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188</v>
      </c>
      <c r="AT182" s="147" t="s">
        <v>191</v>
      </c>
      <c r="AU182" s="147" t="s">
        <v>85</v>
      </c>
      <c r="AY182" s="17" t="s">
        <v>181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83</v>
      </c>
      <c r="BK182" s="148">
        <f>ROUND(I182*H182,2)</f>
        <v>0</v>
      </c>
      <c r="BL182" s="17" t="s">
        <v>188</v>
      </c>
      <c r="BM182" s="147" t="s">
        <v>3072</v>
      </c>
    </row>
    <row r="183" spans="2:65" s="1" customFormat="1" ht="11.25">
      <c r="B183" s="32"/>
      <c r="D183" s="149" t="s">
        <v>190</v>
      </c>
      <c r="F183" s="150" t="s">
        <v>3071</v>
      </c>
      <c r="I183" s="151"/>
      <c r="L183" s="32"/>
      <c r="M183" s="152"/>
      <c r="T183" s="56"/>
      <c r="AT183" s="17" t="s">
        <v>190</v>
      </c>
      <c r="AU183" s="17" t="s">
        <v>85</v>
      </c>
    </row>
    <row r="184" spans="2:65" s="1" customFormat="1" ht="16.5" customHeight="1">
      <c r="B184" s="134"/>
      <c r="C184" s="153" t="s">
        <v>289</v>
      </c>
      <c r="D184" s="153" t="s">
        <v>191</v>
      </c>
      <c r="E184" s="154" t="s">
        <v>3073</v>
      </c>
      <c r="F184" s="155" t="s">
        <v>3074</v>
      </c>
      <c r="G184" s="156" t="s">
        <v>217</v>
      </c>
      <c r="H184" s="157">
        <v>12</v>
      </c>
      <c r="I184" s="158"/>
      <c r="J184" s="159">
        <f>ROUND(I184*H184,2)</f>
        <v>0</v>
      </c>
      <c r="K184" s="155" t="s">
        <v>1</v>
      </c>
      <c r="L184" s="32"/>
      <c r="M184" s="160" t="s">
        <v>1</v>
      </c>
      <c r="N184" s="161" t="s">
        <v>41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188</v>
      </c>
      <c r="AT184" s="147" t="s">
        <v>191</v>
      </c>
      <c r="AU184" s="147" t="s">
        <v>85</v>
      </c>
      <c r="AY184" s="17" t="s">
        <v>181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83</v>
      </c>
      <c r="BK184" s="148">
        <f>ROUND(I184*H184,2)</f>
        <v>0</v>
      </c>
      <c r="BL184" s="17" t="s">
        <v>188</v>
      </c>
      <c r="BM184" s="147" t="s">
        <v>3075</v>
      </c>
    </row>
    <row r="185" spans="2:65" s="1" customFormat="1" ht="11.25">
      <c r="B185" s="32"/>
      <c r="D185" s="149" t="s">
        <v>190</v>
      </c>
      <c r="F185" s="150" t="s">
        <v>3074</v>
      </c>
      <c r="I185" s="151"/>
      <c r="L185" s="32"/>
      <c r="M185" s="152"/>
      <c r="T185" s="56"/>
      <c r="AT185" s="17" t="s">
        <v>190</v>
      </c>
      <c r="AU185" s="17" t="s">
        <v>85</v>
      </c>
    </row>
    <row r="186" spans="2:65" s="1" customFormat="1" ht="33" customHeight="1">
      <c r="B186" s="134"/>
      <c r="C186" s="153" t="s">
        <v>293</v>
      </c>
      <c r="D186" s="153" t="s">
        <v>191</v>
      </c>
      <c r="E186" s="154" t="s">
        <v>3076</v>
      </c>
      <c r="F186" s="155" t="s">
        <v>3077</v>
      </c>
      <c r="G186" s="156" t="s">
        <v>868</v>
      </c>
      <c r="H186" s="157">
        <v>0.38400000000000001</v>
      </c>
      <c r="I186" s="158"/>
      <c r="J186" s="159">
        <f>ROUND(I186*H186,2)</f>
        <v>0</v>
      </c>
      <c r="K186" s="155" t="s">
        <v>1</v>
      </c>
      <c r="L186" s="32"/>
      <c r="M186" s="160" t="s">
        <v>1</v>
      </c>
      <c r="N186" s="161" t="s">
        <v>41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47" t="s">
        <v>188</v>
      </c>
      <c r="AT186" s="147" t="s">
        <v>191</v>
      </c>
      <c r="AU186" s="147" t="s">
        <v>85</v>
      </c>
      <c r="AY186" s="17" t="s">
        <v>181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83</v>
      </c>
      <c r="BK186" s="148">
        <f>ROUND(I186*H186,2)</f>
        <v>0</v>
      </c>
      <c r="BL186" s="17" t="s">
        <v>188</v>
      </c>
      <c r="BM186" s="147" t="s">
        <v>3078</v>
      </c>
    </row>
    <row r="187" spans="2:65" s="1" customFormat="1" ht="19.5">
      <c r="B187" s="32"/>
      <c r="D187" s="149" t="s">
        <v>190</v>
      </c>
      <c r="F187" s="150" t="s">
        <v>3077</v>
      </c>
      <c r="I187" s="151"/>
      <c r="L187" s="32"/>
      <c r="M187" s="152"/>
      <c r="T187" s="56"/>
      <c r="AT187" s="17" t="s">
        <v>190</v>
      </c>
      <c r="AU187" s="17" t="s">
        <v>85</v>
      </c>
    </row>
    <row r="188" spans="2:65" s="1" customFormat="1" ht="16.5" customHeight="1">
      <c r="B188" s="134"/>
      <c r="C188" s="153" t="s">
        <v>298</v>
      </c>
      <c r="D188" s="153" t="s">
        <v>191</v>
      </c>
      <c r="E188" s="154" t="s">
        <v>3079</v>
      </c>
      <c r="F188" s="155" t="s">
        <v>3080</v>
      </c>
      <c r="G188" s="156" t="s">
        <v>185</v>
      </c>
      <c r="H188" s="157">
        <v>2</v>
      </c>
      <c r="I188" s="158"/>
      <c r="J188" s="159">
        <f>ROUND(I188*H188,2)</f>
        <v>0</v>
      </c>
      <c r="K188" s="155" t="s">
        <v>1</v>
      </c>
      <c r="L188" s="32"/>
      <c r="M188" s="160" t="s">
        <v>1</v>
      </c>
      <c r="N188" s="161" t="s">
        <v>41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188</v>
      </c>
      <c r="AT188" s="147" t="s">
        <v>191</v>
      </c>
      <c r="AU188" s="147" t="s">
        <v>85</v>
      </c>
      <c r="AY188" s="17" t="s">
        <v>181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83</v>
      </c>
      <c r="BK188" s="148">
        <f>ROUND(I188*H188,2)</f>
        <v>0</v>
      </c>
      <c r="BL188" s="17" t="s">
        <v>188</v>
      </c>
      <c r="BM188" s="147" t="s">
        <v>3081</v>
      </c>
    </row>
    <row r="189" spans="2:65" s="1" customFormat="1" ht="11.25">
      <c r="B189" s="32"/>
      <c r="D189" s="149" t="s">
        <v>190</v>
      </c>
      <c r="F189" s="150" t="s">
        <v>3080</v>
      </c>
      <c r="I189" s="151"/>
      <c r="L189" s="32"/>
      <c r="M189" s="152"/>
      <c r="T189" s="56"/>
      <c r="AT189" s="17" t="s">
        <v>190</v>
      </c>
      <c r="AU189" s="17" t="s">
        <v>85</v>
      </c>
    </row>
    <row r="190" spans="2:65" s="12" customFormat="1" ht="22.5">
      <c r="B190" s="168"/>
      <c r="D190" s="149" t="s">
        <v>1207</v>
      </c>
      <c r="E190" s="169" t="s">
        <v>1</v>
      </c>
      <c r="F190" s="170" t="s">
        <v>3082</v>
      </c>
      <c r="H190" s="171">
        <v>2</v>
      </c>
      <c r="I190" s="172"/>
      <c r="L190" s="168"/>
      <c r="M190" s="173"/>
      <c r="T190" s="174"/>
      <c r="AT190" s="169" t="s">
        <v>1207</v>
      </c>
      <c r="AU190" s="169" t="s">
        <v>85</v>
      </c>
      <c r="AV190" s="12" t="s">
        <v>85</v>
      </c>
      <c r="AW190" s="12" t="s">
        <v>33</v>
      </c>
      <c r="AX190" s="12" t="s">
        <v>76</v>
      </c>
      <c r="AY190" s="169" t="s">
        <v>181</v>
      </c>
    </row>
    <row r="191" spans="2:65" s="14" customFormat="1" ht="11.25">
      <c r="B191" s="181"/>
      <c r="D191" s="149" t="s">
        <v>1207</v>
      </c>
      <c r="E191" s="182" t="s">
        <v>1</v>
      </c>
      <c r="F191" s="183" t="s">
        <v>1221</v>
      </c>
      <c r="H191" s="184">
        <v>2</v>
      </c>
      <c r="I191" s="185"/>
      <c r="L191" s="181"/>
      <c r="M191" s="186"/>
      <c r="T191" s="187"/>
      <c r="AT191" s="182" t="s">
        <v>1207</v>
      </c>
      <c r="AU191" s="182" t="s">
        <v>85</v>
      </c>
      <c r="AV191" s="14" t="s">
        <v>200</v>
      </c>
      <c r="AW191" s="14" t="s">
        <v>33</v>
      </c>
      <c r="AX191" s="14" t="s">
        <v>83</v>
      </c>
      <c r="AY191" s="182" t="s">
        <v>181</v>
      </c>
    </row>
    <row r="192" spans="2:65" s="11" customFormat="1" ht="22.9" customHeight="1">
      <c r="B192" s="124"/>
      <c r="D192" s="125" t="s">
        <v>75</v>
      </c>
      <c r="E192" s="162" t="s">
        <v>3083</v>
      </c>
      <c r="F192" s="162" t="s">
        <v>3084</v>
      </c>
      <c r="I192" s="127"/>
      <c r="J192" s="163">
        <f>BK192</f>
        <v>0</v>
      </c>
      <c r="L192" s="124"/>
      <c r="M192" s="129"/>
      <c r="P192" s="130">
        <f>SUM(P193:P264)</f>
        <v>0</v>
      </c>
      <c r="R192" s="130">
        <f>SUM(R193:R264)</f>
        <v>0.27761999999999998</v>
      </c>
      <c r="T192" s="131">
        <f>SUM(T193:T264)</f>
        <v>4.5059999999999996E-2</v>
      </c>
      <c r="AR192" s="125" t="s">
        <v>85</v>
      </c>
      <c r="AT192" s="132" t="s">
        <v>75</v>
      </c>
      <c r="AU192" s="132" t="s">
        <v>83</v>
      </c>
      <c r="AY192" s="125" t="s">
        <v>181</v>
      </c>
      <c r="BK192" s="133">
        <f>SUM(BK193:BK264)</f>
        <v>0</v>
      </c>
    </row>
    <row r="193" spans="2:65" s="1" customFormat="1" ht="21.75" customHeight="1">
      <c r="B193" s="134"/>
      <c r="C193" s="153" t="s">
        <v>302</v>
      </c>
      <c r="D193" s="153" t="s">
        <v>191</v>
      </c>
      <c r="E193" s="154" t="s">
        <v>3085</v>
      </c>
      <c r="F193" s="155" t="s">
        <v>3086</v>
      </c>
      <c r="G193" s="156" t="s">
        <v>185</v>
      </c>
      <c r="H193" s="157">
        <v>1</v>
      </c>
      <c r="I193" s="158"/>
      <c r="J193" s="159">
        <f>ROUND(I193*H193,2)</f>
        <v>0</v>
      </c>
      <c r="K193" s="155" t="s">
        <v>1</v>
      </c>
      <c r="L193" s="32"/>
      <c r="M193" s="160" t="s">
        <v>1</v>
      </c>
      <c r="N193" s="161" t="s">
        <v>41</v>
      </c>
      <c r="P193" s="145">
        <f>O193*H193</f>
        <v>0</v>
      </c>
      <c r="Q193" s="145">
        <v>2.333E-2</v>
      </c>
      <c r="R193" s="145">
        <f>Q193*H193</f>
        <v>2.333E-2</v>
      </c>
      <c r="S193" s="145">
        <v>0</v>
      </c>
      <c r="T193" s="146">
        <f>S193*H193</f>
        <v>0</v>
      </c>
      <c r="AR193" s="147" t="s">
        <v>188</v>
      </c>
      <c r="AT193" s="147" t="s">
        <v>191</v>
      </c>
      <c r="AU193" s="147" t="s">
        <v>85</v>
      </c>
      <c r="AY193" s="17" t="s">
        <v>181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188</v>
      </c>
      <c r="BM193" s="147" t="s">
        <v>3087</v>
      </c>
    </row>
    <row r="194" spans="2:65" s="1" customFormat="1" ht="11.25">
      <c r="B194" s="32"/>
      <c r="D194" s="149" t="s">
        <v>190</v>
      </c>
      <c r="F194" s="150" t="s">
        <v>3086</v>
      </c>
      <c r="I194" s="151"/>
      <c r="L194" s="32"/>
      <c r="M194" s="152"/>
      <c r="T194" s="56"/>
      <c r="AT194" s="17" t="s">
        <v>190</v>
      </c>
      <c r="AU194" s="17" t="s">
        <v>85</v>
      </c>
    </row>
    <row r="195" spans="2:65" s="1" customFormat="1" ht="24.2" customHeight="1">
      <c r="B195" s="134"/>
      <c r="C195" s="153" t="s">
        <v>306</v>
      </c>
      <c r="D195" s="153" t="s">
        <v>191</v>
      </c>
      <c r="E195" s="154" t="s">
        <v>3088</v>
      </c>
      <c r="F195" s="155" t="s">
        <v>3089</v>
      </c>
      <c r="G195" s="156" t="s">
        <v>217</v>
      </c>
      <c r="H195" s="157">
        <v>20</v>
      </c>
      <c r="I195" s="158"/>
      <c r="J195" s="159">
        <f>ROUND(I195*H195,2)</f>
        <v>0</v>
      </c>
      <c r="K195" s="155" t="s">
        <v>1</v>
      </c>
      <c r="L195" s="32"/>
      <c r="M195" s="160" t="s">
        <v>1</v>
      </c>
      <c r="N195" s="161" t="s">
        <v>41</v>
      </c>
      <c r="P195" s="145">
        <f>O195*H195</f>
        <v>0</v>
      </c>
      <c r="Q195" s="145">
        <v>0</v>
      </c>
      <c r="R195" s="145">
        <f>Q195*H195</f>
        <v>0</v>
      </c>
      <c r="S195" s="145">
        <v>2.1299999999999999E-3</v>
      </c>
      <c r="T195" s="146">
        <f>S195*H195</f>
        <v>4.2599999999999999E-2</v>
      </c>
      <c r="AR195" s="147" t="s">
        <v>188</v>
      </c>
      <c r="AT195" s="147" t="s">
        <v>191</v>
      </c>
      <c r="AU195" s="147" t="s">
        <v>85</v>
      </c>
      <c r="AY195" s="17" t="s">
        <v>181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188</v>
      </c>
      <c r="BM195" s="147" t="s">
        <v>3090</v>
      </c>
    </row>
    <row r="196" spans="2:65" s="1" customFormat="1" ht="11.25">
      <c r="B196" s="32"/>
      <c r="D196" s="149" t="s">
        <v>190</v>
      </c>
      <c r="F196" s="150" t="s">
        <v>3089</v>
      </c>
      <c r="I196" s="151"/>
      <c r="L196" s="32"/>
      <c r="M196" s="152"/>
      <c r="T196" s="56"/>
      <c r="AT196" s="17" t="s">
        <v>190</v>
      </c>
      <c r="AU196" s="17" t="s">
        <v>85</v>
      </c>
    </row>
    <row r="197" spans="2:65" s="1" customFormat="1" ht="24.2" customHeight="1">
      <c r="B197" s="134"/>
      <c r="C197" s="153" t="s">
        <v>310</v>
      </c>
      <c r="D197" s="153" t="s">
        <v>191</v>
      </c>
      <c r="E197" s="154" t="s">
        <v>3091</v>
      </c>
      <c r="F197" s="155" t="s">
        <v>3092</v>
      </c>
      <c r="G197" s="156" t="s">
        <v>889</v>
      </c>
      <c r="H197" s="157">
        <v>1</v>
      </c>
      <c r="I197" s="158"/>
      <c r="J197" s="159">
        <f>ROUND(I197*H197,2)</f>
        <v>0</v>
      </c>
      <c r="K197" s="155" t="s">
        <v>1</v>
      </c>
      <c r="L197" s="32"/>
      <c r="M197" s="160" t="s">
        <v>1</v>
      </c>
      <c r="N197" s="161" t="s">
        <v>41</v>
      </c>
      <c r="P197" s="145">
        <f>O197*H197</f>
        <v>0</v>
      </c>
      <c r="Q197" s="145">
        <v>5.2399999999999999E-3</v>
      </c>
      <c r="R197" s="145">
        <f>Q197*H197</f>
        <v>5.2399999999999999E-3</v>
      </c>
      <c r="S197" s="145">
        <v>0</v>
      </c>
      <c r="T197" s="146">
        <f>S197*H197</f>
        <v>0</v>
      </c>
      <c r="AR197" s="147" t="s">
        <v>188</v>
      </c>
      <c r="AT197" s="147" t="s">
        <v>191</v>
      </c>
      <c r="AU197" s="147" t="s">
        <v>85</v>
      </c>
      <c r="AY197" s="17" t="s">
        <v>181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7" t="s">
        <v>83</v>
      </c>
      <c r="BK197" s="148">
        <f>ROUND(I197*H197,2)</f>
        <v>0</v>
      </c>
      <c r="BL197" s="17" t="s">
        <v>188</v>
      </c>
      <c r="BM197" s="147" t="s">
        <v>3093</v>
      </c>
    </row>
    <row r="198" spans="2:65" s="1" customFormat="1" ht="11.25">
      <c r="B198" s="32"/>
      <c r="D198" s="149" t="s">
        <v>190</v>
      </c>
      <c r="F198" s="150" t="s">
        <v>3092</v>
      </c>
      <c r="I198" s="151"/>
      <c r="L198" s="32"/>
      <c r="M198" s="152"/>
      <c r="T198" s="56"/>
      <c r="AT198" s="17" t="s">
        <v>190</v>
      </c>
      <c r="AU198" s="17" t="s">
        <v>85</v>
      </c>
    </row>
    <row r="199" spans="2:65" s="1" customFormat="1" ht="21.75" customHeight="1">
      <c r="B199" s="134"/>
      <c r="C199" s="153" t="s">
        <v>314</v>
      </c>
      <c r="D199" s="153" t="s">
        <v>191</v>
      </c>
      <c r="E199" s="154" t="s">
        <v>3094</v>
      </c>
      <c r="F199" s="155" t="s">
        <v>3095</v>
      </c>
      <c r="G199" s="156" t="s">
        <v>185</v>
      </c>
      <c r="H199" s="157">
        <v>1</v>
      </c>
      <c r="I199" s="158"/>
      <c r="J199" s="159">
        <f>ROUND(I199*H199,2)</f>
        <v>0</v>
      </c>
      <c r="K199" s="155" t="s">
        <v>1</v>
      </c>
      <c r="L199" s="32"/>
      <c r="M199" s="160" t="s">
        <v>1</v>
      </c>
      <c r="N199" s="161" t="s">
        <v>41</v>
      </c>
      <c r="P199" s="145">
        <f>O199*H199</f>
        <v>0</v>
      </c>
      <c r="Q199" s="145">
        <v>1.1999999999999999E-3</v>
      </c>
      <c r="R199" s="145">
        <f>Q199*H199</f>
        <v>1.1999999999999999E-3</v>
      </c>
      <c r="S199" s="145">
        <v>0</v>
      </c>
      <c r="T199" s="146">
        <f>S199*H199</f>
        <v>0</v>
      </c>
      <c r="AR199" s="147" t="s">
        <v>188</v>
      </c>
      <c r="AT199" s="147" t="s">
        <v>191</v>
      </c>
      <c r="AU199" s="147" t="s">
        <v>85</v>
      </c>
      <c r="AY199" s="17" t="s">
        <v>181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83</v>
      </c>
      <c r="BK199" s="148">
        <f>ROUND(I199*H199,2)</f>
        <v>0</v>
      </c>
      <c r="BL199" s="17" t="s">
        <v>188</v>
      </c>
      <c r="BM199" s="147" t="s">
        <v>3096</v>
      </c>
    </row>
    <row r="200" spans="2:65" s="1" customFormat="1" ht="11.25">
      <c r="B200" s="32"/>
      <c r="D200" s="149" t="s">
        <v>190</v>
      </c>
      <c r="F200" s="150" t="s">
        <v>3095</v>
      </c>
      <c r="I200" s="151"/>
      <c r="L200" s="32"/>
      <c r="M200" s="152"/>
      <c r="T200" s="56"/>
      <c r="AT200" s="17" t="s">
        <v>190</v>
      </c>
      <c r="AU200" s="17" t="s">
        <v>85</v>
      </c>
    </row>
    <row r="201" spans="2:65" s="1" customFormat="1" ht="24.2" customHeight="1">
      <c r="B201" s="134"/>
      <c r="C201" s="153" t="s">
        <v>318</v>
      </c>
      <c r="D201" s="153" t="s">
        <v>191</v>
      </c>
      <c r="E201" s="154" t="s">
        <v>3097</v>
      </c>
      <c r="F201" s="155" t="s">
        <v>3098</v>
      </c>
      <c r="G201" s="156" t="s">
        <v>217</v>
      </c>
      <c r="H201" s="157">
        <v>127</v>
      </c>
      <c r="I201" s="158"/>
      <c r="J201" s="159">
        <f>ROUND(I201*H201,2)</f>
        <v>0</v>
      </c>
      <c r="K201" s="155" t="s">
        <v>1</v>
      </c>
      <c r="L201" s="32"/>
      <c r="M201" s="160" t="s">
        <v>1</v>
      </c>
      <c r="N201" s="161" t="s">
        <v>41</v>
      </c>
      <c r="P201" s="145">
        <f>O201*H201</f>
        <v>0</v>
      </c>
      <c r="Q201" s="145">
        <v>4.0000000000000002E-4</v>
      </c>
      <c r="R201" s="145">
        <f>Q201*H201</f>
        <v>5.0800000000000005E-2</v>
      </c>
      <c r="S201" s="145">
        <v>0</v>
      </c>
      <c r="T201" s="146">
        <f>S201*H201</f>
        <v>0</v>
      </c>
      <c r="AR201" s="147" t="s">
        <v>188</v>
      </c>
      <c r="AT201" s="147" t="s">
        <v>191</v>
      </c>
      <c r="AU201" s="147" t="s">
        <v>85</v>
      </c>
      <c r="AY201" s="17" t="s">
        <v>181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7" t="s">
        <v>83</v>
      </c>
      <c r="BK201" s="148">
        <f>ROUND(I201*H201,2)</f>
        <v>0</v>
      </c>
      <c r="BL201" s="17" t="s">
        <v>188</v>
      </c>
      <c r="BM201" s="147" t="s">
        <v>3099</v>
      </c>
    </row>
    <row r="202" spans="2:65" s="1" customFormat="1" ht="19.5">
      <c r="B202" s="32"/>
      <c r="D202" s="149" t="s">
        <v>190</v>
      </c>
      <c r="F202" s="150" t="s">
        <v>3098</v>
      </c>
      <c r="I202" s="151"/>
      <c r="L202" s="32"/>
      <c r="M202" s="152"/>
      <c r="T202" s="56"/>
      <c r="AT202" s="17" t="s">
        <v>190</v>
      </c>
      <c r="AU202" s="17" t="s">
        <v>85</v>
      </c>
    </row>
    <row r="203" spans="2:65" s="12" customFormat="1" ht="11.25">
      <c r="B203" s="168"/>
      <c r="D203" s="149" t="s">
        <v>1207</v>
      </c>
      <c r="E203" s="169" t="s">
        <v>1</v>
      </c>
      <c r="F203" s="170" t="s">
        <v>3100</v>
      </c>
      <c r="H203" s="171">
        <v>58</v>
      </c>
      <c r="I203" s="172"/>
      <c r="L203" s="168"/>
      <c r="M203" s="173"/>
      <c r="T203" s="174"/>
      <c r="AT203" s="169" t="s">
        <v>1207</v>
      </c>
      <c r="AU203" s="169" t="s">
        <v>85</v>
      </c>
      <c r="AV203" s="12" t="s">
        <v>85</v>
      </c>
      <c r="AW203" s="12" t="s">
        <v>33</v>
      </c>
      <c r="AX203" s="12" t="s">
        <v>76</v>
      </c>
      <c r="AY203" s="169" t="s">
        <v>181</v>
      </c>
    </row>
    <row r="204" spans="2:65" s="12" customFormat="1" ht="11.25">
      <c r="B204" s="168"/>
      <c r="D204" s="149" t="s">
        <v>1207</v>
      </c>
      <c r="E204" s="169" t="s">
        <v>1</v>
      </c>
      <c r="F204" s="170" t="s">
        <v>3101</v>
      </c>
      <c r="H204" s="171">
        <v>55</v>
      </c>
      <c r="I204" s="172"/>
      <c r="L204" s="168"/>
      <c r="M204" s="173"/>
      <c r="T204" s="174"/>
      <c r="AT204" s="169" t="s">
        <v>1207</v>
      </c>
      <c r="AU204" s="169" t="s">
        <v>85</v>
      </c>
      <c r="AV204" s="12" t="s">
        <v>85</v>
      </c>
      <c r="AW204" s="12" t="s">
        <v>33</v>
      </c>
      <c r="AX204" s="12" t="s">
        <v>76</v>
      </c>
      <c r="AY204" s="169" t="s">
        <v>181</v>
      </c>
    </row>
    <row r="205" spans="2:65" s="12" customFormat="1" ht="11.25">
      <c r="B205" s="168"/>
      <c r="D205" s="149" t="s">
        <v>1207</v>
      </c>
      <c r="E205" s="169" t="s">
        <v>1</v>
      </c>
      <c r="F205" s="170" t="s">
        <v>3102</v>
      </c>
      <c r="H205" s="171">
        <v>14</v>
      </c>
      <c r="I205" s="172"/>
      <c r="L205" s="168"/>
      <c r="M205" s="173"/>
      <c r="T205" s="174"/>
      <c r="AT205" s="169" t="s">
        <v>1207</v>
      </c>
      <c r="AU205" s="169" t="s">
        <v>85</v>
      </c>
      <c r="AV205" s="12" t="s">
        <v>85</v>
      </c>
      <c r="AW205" s="12" t="s">
        <v>33</v>
      </c>
      <c r="AX205" s="12" t="s">
        <v>76</v>
      </c>
      <c r="AY205" s="169" t="s">
        <v>181</v>
      </c>
    </row>
    <row r="206" spans="2:65" s="14" customFormat="1" ht="11.25">
      <c r="B206" s="181"/>
      <c r="D206" s="149" t="s">
        <v>1207</v>
      </c>
      <c r="E206" s="182" t="s">
        <v>1</v>
      </c>
      <c r="F206" s="183" t="s">
        <v>1221</v>
      </c>
      <c r="H206" s="184">
        <v>127</v>
      </c>
      <c r="I206" s="185"/>
      <c r="L206" s="181"/>
      <c r="M206" s="186"/>
      <c r="T206" s="187"/>
      <c r="AT206" s="182" t="s">
        <v>1207</v>
      </c>
      <c r="AU206" s="182" t="s">
        <v>85</v>
      </c>
      <c r="AV206" s="14" t="s">
        <v>200</v>
      </c>
      <c r="AW206" s="14" t="s">
        <v>33</v>
      </c>
      <c r="AX206" s="14" t="s">
        <v>83</v>
      </c>
      <c r="AY206" s="182" t="s">
        <v>181</v>
      </c>
    </row>
    <row r="207" spans="2:65" s="1" customFormat="1" ht="24.2" customHeight="1">
      <c r="B207" s="134"/>
      <c r="C207" s="153" t="s">
        <v>322</v>
      </c>
      <c r="D207" s="153" t="s">
        <v>191</v>
      </c>
      <c r="E207" s="154" t="s">
        <v>3103</v>
      </c>
      <c r="F207" s="155" t="s">
        <v>3104</v>
      </c>
      <c r="G207" s="156" t="s">
        <v>217</v>
      </c>
      <c r="H207" s="157">
        <v>55</v>
      </c>
      <c r="I207" s="158"/>
      <c r="J207" s="159">
        <f>ROUND(I207*H207,2)</f>
        <v>0</v>
      </c>
      <c r="K207" s="155" t="s">
        <v>1</v>
      </c>
      <c r="L207" s="32"/>
      <c r="M207" s="160" t="s">
        <v>1</v>
      </c>
      <c r="N207" s="161" t="s">
        <v>41</v>
      </c>
      <c r="P207" s="145">
        <f>O207*H207</f>
        <v>0</v>
      </c>
      <c r="Q207" s="145">
        <v>8.4000000000000003E-4</v>
      </c>
      <c r="R207" s="145">
        <f>Q207*H207</f>
        <v>4.6200000000000005E-2</v>
      </c>
      <c r="S207" s="145">
        <v>0</v>
      </c>
      <c r="T207" s="146">
        <f>S207*H207</f>
        <v>0</v>
      </c>
      <c r="AR207" s="147" t="s">
        <v>188</v>
      </c>
      <c r="AT207" s="147" t="s">
        <v>191</v>
      </c>
      <c r="AU207" s="147" t="s">
        <v>85</v>
      </c>
      <c r="AY207" s="17" t="s">
        <v>181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83</v>
      </c>
      <c r="BK207" s="148">
        <f>ROUND(I207*H207,2)</f>
        <v>0</v>
      </c>
      <c r="BL207" s="17" t="s">
        <v>188</v>
      </c>
      <c r="BM207" s="147" t="s">
        <v>3105</v>
      </c>
    </row>
    <row r="208" spans="2:65" s="1" customFormat="1" ht="19.5">
      <c r="B208" s="32"/>
      <c r="D208" s="149" t="s">
        <v>190</v>
      </c>
      <c r="F208" s="150" t="s">
        <v>3104</v>
      </c>
      <c r="I208" s="151"/>
      <c r="L208" s="32"/>
      <c r="M208" s="152"/>
      <c r="T208" s="56"/>
      <c r="AT208" s="17" t="s">
        <v>190</v>
      </c>
      <c r="AU208" s="17" t="s">
        <v>85</v>
      </c>
    </row>
    <row r="209" spans="2:65" s="12" customFormat="1" ht="11.25">
      <c r="B209" s="168"/>
      <c r="D209" s="149" t="s">
        <v>1207</v>
      </c>
      <c r="E209" s="169" t="s">
        <v>1</v>
      </c>
      <c r="F209" s="170" t="s">
        <v>3106</v>
      </c>
      <c r="H209" s="171">
        <v>30</v>
      </c>
      <c r="I209" s="172"/>
      <c r="L209" s="168"/>
      <c r="M209" s="173"/>
      <c r="T209" s="174"/>
      <c r="AT209" s="169" t="s">
        <v>1207</v>
      </c>
      <c r="AU209" s="169" t="s">
        <v>85</v>
      </c>
      <c r="AV209" s="12" t="s">
        <v>85</v>
      </c>
      <c r="AW209" s="12" t="s">
        <v>33</v>
      </c>
      <c r="AX209" s="12" t="s">
        <v>76</v>
      </c>
      <c r="AY209" s="169" t="s">
        <v>181</v>
      </c>
    </row>
    <row r="210" spans="2:65" s="12" customFormat="1" ht="11.25">
      <c r="B210" s="168"/>
      <c r="D210" s="149" t="s">
        <v>1207</v>
      </c>
      <c r="E210" s="169" t="s">
        <v>1</v>
      </c>
      <c r="F210" s="170" t="s">
        <v>3107</v>
      </c>
      <c r="H210" s="171">
        <v>25</v>
      </c>
      <c r="I210" s="172"/>
      <c r="L210" s="168"/>
      <c r="M210" s="173"/>
      <c r="T210" s="174"/>
      <c r="AT210" s="169" t="s">
        <v>1207</v>
      </c>
      <c r="AU210" s="169" t="s">
        <v>85</v>
      </c>
      <c r="AV210" s="12" t="s">
        <v>85</v>
      </c>
      <c r="AW210" s="12" t="s">
        <v>33</v>
      </c>
      <c r="AX210" s="12" t="s">
        <v>76</v>
      </c>
      <c r="AY210" s="169" t="s">
        <v>181</v>
      </c>
    </row>
    <row r="211" spans="2:65" s="14" customFormat="1" ht="11.25">
      <c r="B211" s="181"/>
      <c r="D211" s="149" t="s">
        <v>1207</v>
      </c>
      <c r="E211" s="182" t="s">
        <v>1</v>
      </c>
      <c r="F211" s="183" t="s">
        <v>1221</v>
      </c>
      <c r="H211" s="184">
        <v>55</v>
      </c>
      <c r="I211" s="185"/>
      <c r="L211" s="181"/>
      <c r="M211" s="186"/>
      <c r="T211" s="187"/>
      <c r="AT211" s="182" t="s">
        <v>1207</v>
      </c>
      <c r="AU211" s="182" t="s">
        <v>85</v>
      </c>
      <c r="AV211" s="14" t="s">
        <v>200</v>
      </c>
      <c r="AW211" s="14" t="s">
        <v>33</v>
      </c>
      <c r="AX211" s="14" t="s">
        <v>83</v>
      </c>
      <c r="AY211" s="182" t="s">
        <v>181</v>
      </c>
    </row>
    <row r="212" spans="2:65" s="1" customFormat="1" ht="24.2" customHeight="1">
      <c r="B212" s="134"/>
      <c r="C212" s="153" t="s">
        <v>187</v>
      </c>
      <c r="D212" s="153" t="s">
        <v>191</v>
      </c>
      <c r="E212" s="154" t="s">
        <v>3108</v>
      </c>
      <c r="F212" s="155" t="s">
        <v>3109</v>
      </c>
      <c r="G212" s="156" t="s">
        <v>217</v>
      </c>
      <c r="H212" s="157">
        <v>75</v>
      </c>
      <c r="I212" s="158"/>
      <c r="J212" s="159">
        <f>ROUND(I212*H212,2)</f>
        <v>0</v>
      </c>
      <c r="K212" s="155" t="s">
        <v>1</v>
      </c>
      <c r="L212" s="32"/>
      <c r="M212" s="160" t="s">
        <v>1</v>
      </c>
      <c r="N212" s="161" t="s">
        <v>41</v>
      </c>
      <c r="P212" s="145">
        <f>O212*H212</f>
        <v>0</v>
      </c>
      <c r="Q212" s="145">
        <v>1.16E-3</v>
      </c>
      <c r="R212" s="145">
        <f>Q212*H212</f>
        <v>8.6999999999999994E-2</v>
      </c>
      <c r="S212" s="145">
        <v>0</v>
      </c>
      <c r="T212" s="146">
        <f>S212*H212</f>
        <v>0</v>
      </c>
      <c r="AR212" s="147" t="s">
        <v>188</v>
      </c>
      <c r="AT212" s="147" t="s">
        <v>191</v>
      </c>
      <c r="AU212" s="147" t="s">
        <v>85</v>
      </c>
      <c r="AY212" s="17" t="s">
        <v>181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83</v>
      </c>
      <c r="BK212" s="148">
        <f>ROUND(I212*H212,2)</f>
        <v>0</v>
      </c>
      <c r="BL212" s="17" t="s">
        <v>188</v>
      </c>
      <c r="BM212" s="147" t="s">
        <v>3110</v>
      </c>
    </row>
    <row r="213" spans="2:65" s="1" customFormat="1" ht="19.5">
      <c r="B213" s="32"/>
      <c r="D213" s="149" t="s">
        <v>190</v>
      </c>
      <c r="F213" s="150" t="s">
        <v>3109</v>
      </c>
      <c r="I213" s="151"/>
      <c r="L213" s="32"/>
      <c r="M213" s="152"/>
      <c r="T213" s="56"/>
      <c r="AT213" s="17" t="s">
        <v>190</v>
      </c>
      <c r="AU213" s="17" t="s">
        <v>85</v>
      </c>
    </row>
    <row r="214" spans="2:65" s="12" customFormat="1" ht="11.25">
      <c r="B214" s="168"/>
      <c r="D214" s="149" t="s">
        <v>1207</v>
      </c>
      <c r="E214" s="169" t="s">
        <v>1</v>
      </c>
      <c r="F214" s="170" t="s">
        <v>3111</v>
      </c>
      <c r="H214" s="171">
        <v>40</v>
      </c>
      <c r="I214" s="172"/>
      <c r="L214" s="168"/>
      <c r="M214" s="173"/>
      <c r="T214" s="174"/>
      <c r="AT214" s="169" t="s">
        <v>1207</v>
      </c>
      <c r="AU214" s="169" t="s">
        <v>85</v>
      </c>
      <c r="AV214" s="12" t="s">
        <v>85</v>
      </c>
      <c r="AW214" s="12" t="s">
        <v>33</v>
      </c>
      <c r="AX214" s="12" t="s">
        <v>76</v>
      </c>
      <c r="AY214" s="169" t="s">
        <v>181</v>
      </c>
    </row>
    <row r="215" spans="2:65" s="12" customFormat="1" ht="11.25">
      <c r="B215" s="168"/>
      <c r="D215" s="149" t="s">
        <v>1207</v>
      </c>
      <c r="E215" s="169" t="s">
        <v>1</v>
      </c>
      <c r="F215" s="170" t="s">
        <v>3112</v>
      </c>
      <c r="H215" s="171">
        <v>35</v>
      </c>
      <c r="I215" s="172"/>
      <c r="L215" s="168"/>
      <c r="M215" s="173"/>
      <c r="T215" s="174"/>
      <c r="AT215" s="169" t="s">
        <v>1207</v>
      </c>
      <c r="AU215" s="169" t="s">
        <v>85</v>
      </c>
      <c r="AV215" s="12" t="s">
        <v>85</v>
      </c>
      <c r="AW215" s="12" t="s">
        <v>33</v>
      </c>
      <c r="AX215" s="12" t="s">
        <v>76</v>
      </c>
      <c r="AY215" s="169" t="s">
        <v>181</v>
      </c>
    </row>
    <row r="216" spans="2:65" s="14" customFormat="1" ht="11.25">
      <c r="B216" s="181"/>
      <c r="D216" s="149" t="s">
        <v>1207</v>
      </c>
      <c r="E216" s="182" t="s">
        <v>1</v>
      </c>
      <c r="F216" s="183" t="s">
        <v>1221</v>
      </c>
      <c r="H216" s="184">
        <v>75</v>
      </c>
      <c r="I216" s="185"/>
      <c r="L216" s="181"/>
      <c r="M216" s="186"/>
      <c r="T216" s="187"/>
      <c r="AT216" s="182" t="s">
        <v>1207</v>
      </c>
      <c r="AU216" s="182" t="s">
        <v>85</v>
      </c>
      <c r="AV216" s="14" t="s">
        <v>200</v>
      </c>
      <c r="AW216" s="14" t="s">
        <v>33</v>
      </c>
      <c r="AX216" s="14" t="s">
        <v>83</v>
      </c>
      <c r="AY216" s="182" t="s">
        <v>181</v>
      </c>
    </row>
    <row r="217" spans="2:65" s="1" customFormat="1" ht="37.9" customHeight="1">
      <c r="B217" s="134"/>
      <c r="C217" s="153" t="s">
        <v>329</v>
      </c>
      <c r="D217" s="153" t="s">
        <v>191</v>
      </c>
      <c r="E217" s="154" t="s">
        <v>3113</v>
      </c>
      <c r="F217" s="155" t="s">
        <v>3114</v>
      </c>
      <c r="G217" s="156" t="s">
        <v>217</v>
      </c>
      <c r="H217" s="157">
        <v>182</v>
      </c>
      <c r="I217" s="158"/>
      <c r="J217" s="159">
        <f>ROUND(I217*H217,2)</f>
        <v>0</v>
      </c>
      <c r="K217" s="155" t="s">
        <v>1</v>
      </c>
      <c r="L217" s="32"/>
      <c r="M217" s="160" t="s">
        <v>1</v>
      </c>
      <c r="N217" s="161" t="s">
        <v>41</v>
      </c>
      <c r="P217" s="145">
        <f>O217*H217</f>
        <v>0</v>
      </c>
      <c r="Q217" s="145">
        <v>1.2E-4</v>
      </c>
      <c r="R217" s="145">
        <f>Q217*H217</f>
        <v>2.1840000000000002E-2</v>
      </c>
      <c r="S217" s="145">
        <v>0</v>
      </c>
      <c r="T217" s="146">
        <f>S217*H217</f>
        <v>0</v>
      </c>
      <c r="AR217" s="147" t="s">
        <v>188</v>
      </c>
      <c r="AT217" s="147" t="s">
        <v>191</v>
      </c>
      <c r="AU217" s="147" t="s">
        <v>85</v>
      </c>
      <c r="AY217" s="17" t="s">
        <v>181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83</v>
      </c>
      <c r="BK217" s="148">
        <f>ROUND(I217*H217,2)</f>
        <v>0</v>
      </c>
      <c r="BL217" s="17" t="s">
        <v>188</v>
      </c>
      <c r="BM217" s="147" t="s">
        <v>3115</v>
      </c>
    </row>
    <row r="218" spans="2:65" s="1" customFormat="1" ht="19.5">
      <c r="B218" s="32"/>
      <c r="D218" s="149" t="s">
        <v>190</v>
      </c>
      <c r="F218" s="150" t="s">
        <v>3114</v>
      </c>
      <c r="I218" s="151"/>
      <c r="L218" s="32"/>
      <c r="M218" s="152"/>
      <c r="T218" s="56"/>
      <c r="AT218" s="17" t="s">
        <v>190</v>
      </c>
      <c r="AU218" s="17" t="s">
        <v>85</v>
      </c>
    </row>
    <row r="219" spans="2:65" s="12" customFormat="1" ht="11.25">
      <c r="B219" s="168"/>
      <c r="D219" s="149" t="s">
        <v>1207</v>
      </c>
      <c r="E219" s="169" t="s">
        <v>1</v>
      </c>
      <c r="F219" s="170" t="s">
        <v>3116</v>
      </c>
      <c r="H219" s="171">
        <v>182</v>
      </c>
      <c r="I219" s="172"/>
      <c r="L219" s="168"/>
      <c r="M219" s="173"/>
      <c r="T219" s="174"/>
      <c r="AT219" s="169" t="s">
        <v>1207</v>
      </c>
      <c r="AU219" s="169" t="s">
        <v>85</v>
      </c>
      <c r="AV219" s="12" t="s">
        <v>85</v>
      </c>
      <c r="AW219" s="12" t="s">
        <v>33</v>
      </c>
      <c r="AX219" s="12" t="s">
        <v>83</v>
      </c>
      <c r="AY219" s="169" t="s">
        <v>181</v>
      </c>
    </row>
    <row r="220" spans="2:65" s="1" customFormat="1" ht="37.9" customHeight="1">
      <c r="B220" s="134"/>
      <c r="C220" s="153" t="s">
        <v>333</v>
      </c>
      <c r="D220" s="153" t="s">
        <v>191</v>
      </c>
      <c r="E220" s="154" t="s">
        <v>3117</v>
      </c>
      <c r="F220" s="155" t="s">
        <v>3118</v>
      </c>
      <c r="G220" s="156" t="s">
        <v>217</v>
      </c>
      <c r="H220" s="157">
        <v>75</v>
      </c>
      <c r="I220" s="158"/>
      <c r="J220" s="159">
        <f>ROUND(I220*H220,2)</f>
        <v>0</v>
      </c>
      <c r="K220" s="155" t="s">
        <v>1</v>
      </c>
      <c r="L220" s="32"/>
      <c r="M220" s="160" t="s">
        <v>1</v>
      </c>
      <c r="N220" s="161" t="s">
        <v>41</v>
      </c>
      <c r="P220" s="145">
        <f>O220*H220</f>
        <v>0</v>
      </c>
      <c r="Q220" s="145">
        <v>1.6000000000000001E-4</v>
      </c>
      <c r="R220" s="145">
        <f>Q220*H220</f>
        <v>1.2E-2</v>
      </c>
      <c r="S220" s="145">
        <v>0</v>
      </c>
      <c r="T220" s="146">
        <f>S220*H220</f>
        <v>0</v>
      </c>
      <c r="AR220" s="147" t="s">
        <v>188</v>
      </c>
      <c r="AT220" s="147" t="s">
        <v>191</v>
      </c>
      <c r="AU220" s="147" t="s">
        <v>85</v>
      </c>
      <c r="AY220" s="17" t="s">
        <v>181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83</v>
      </c>
      <c r="BK220" s="148">
        <f>ROUND(I220*H220,2)</f>
        <v>0</v>
      </c>
      <c r="BL220" s="17" t="s">
        <v>188</v>
      </c>
      <c r="BM220" s="147" t="s">
        <v>3119</v>
      </c>
    </row>
    <row r="221" spans="2:65" s="1" customFormat="1" ht="19.5">
      <c r="B221" s="32"/>
      <c r="D221" s="149" t="s">
        <v>190</v>
      </c>
      <c r="F221" s="150" t="s">
        <v>3118</v>
      </c>
      <c r="I221" s="151"/>
      <c r="L221" s="32"/>
      <c r="M221" s="152"/>
      <c r="T221" s="56"/>
      <c r="AT221" s="17" t="s">
        <v>190</v>
      </c>
      <c r="AU221" s="17" t="s">
        <v>85</v>
      </c>
    </row>
    <row r="222" spans="2:65" s="1" customFormat="1" ht="24.2" customHeight="1">
      <c r="B222" s="134"/>
      <c r="C222" s="153" t="s">
        <v>338</v>
      </c>
      <c r="D222" s="153" t="s">
        <v>191</v>
      </c>
      <c r="E222" s="154" t="s">
        <v>3120</v>
      </c>
      <c r="F222" s="155" t="s">
        <v>3121</v>
      </c>
      <c r="G222" s="156" t="s">
        <v>185</v>
      </c>
      <c r="H222" s="157">
        <v>2</v>
      </c>
      <c r="I222" s="158"/>
      <c r="J222" s="159">
        <f>ROUND(I222*H222,2)</f>
        <v>0</v>
      </c>
      <c r="K222" s="155" t="s">
        <v>1</v>
      </c>
      <c r="L222" s="32"/>
      <c r="M222" s="160" t="s">
        <v>1</v>
      </c>
      <c r="N222" s="161" t="s">
        <v>41</v>
      </c>
      <c r="P222" s="145">
        <f>O222*H222</f>
        <v>0</v>
      </c>
      <c r="Q222" s="145">
        <v>0</v>
      </c>
      <c r="R222" s="145">
        <f>Q222*H222</f>
        <v>0</v>
      </c>
      <c r="S222" s="145">
        <v>0</v>
      </c>
      <c r="T222" s="146">
        <f>S222*H222</f>
        <v>0</v>
      </c>
      <c r="AR222" s="147" t="s">
        <v>188</v>
      </c>
      <c r="AT222" s="147" t="s">
        <v>191</v>
      </c>
      <c r="AU222" s="147" t="s">
        <v>85</v>
      </c>
      <c r="AY222" s="17" t="s">
        <v>181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7" t="s">
        <v>83</v>
      </c>
      <c r="BK222" s="148">
        <f>ROUND(I222*H222,2)</f>
        <v>0</v>
      </c>
      <c r="BL222" s="17" t="s">
        <v>188</v>
      </c>
      <c r="BM222" s="147" t="s">
        <v>3122</v>
      </c>
    </row>
    <row r="223" spans="2:65" s="1" customFormat="1" ht="11.25">
      <c r="B223" s="32"/>
      <c r="D223" s="149" t="s">
        <v>190</v>
      </c>
      <c r="F223" s="150" t="s">
        <v>3121</v>
      </c>
      <c r="I223" s="151"/>
      <c r="L223" s="32"/>
      <c r="M223" s="152"/>
      <c r="T223" s="56"/>
      <c r="AT223" s="17" t="s">
        <v>190</v>
      </c>
      <c r="AU223" s="17" t="s">
        <v>85</v>
      </c>
    </row>
    <row r="224" spans="2:65" s="1" customFormat="1" ht="21.75" customHeight="1">
      <c r="B224" s="134"/>
      <c r="C224" s="153" t="s">
        <v>343</v>
      </c>
      <c r="D224" s="153" t="s">
        <v>191</v>
      </c>
      <c r="E224" s="154" t="s">
        <v>3123</v>
      </c>
      <c r="F224" s="155" t="s">
        <v>3124</v>
      </c>
      <c r="G224" s="156" t="s">
        <v>185</v>
      </c>
      <c r="H224" s="157">
        <v>8</v>
      </c>
      <c r="I224" s="158"/>
      <c r="J224" s="159">
        <f>ROUND(I224*H224,2)</f>
        <v>0</v>
      </c>
      <c r="K224" s="155" t="s">
        <v>1</v>
      </c>
      <c r="L224" s="32"/>
      <c r="M224" s="160" t="s">
        <v>1</v>
      </c>
      <c r="N224" s="161" t="s">
        <v>41</v>
      </c>
      <c r="P224" s="145">
        <f>O224*H224</f>
        <v>0</v>
      </c>
      <c r="Q224" s="145">
        <v>1.2999999999999999E-4</v>
      </c>
      <c r="R224" s="145">
        <f>Q224*H224</f>
        <v>1.0399999999999999E-3</v>
      </c>
      <c r="S224" s="145">
        <v>0</v>
      </c>
      <c r="T224" s="146">
        <f>S224*H224</f>
        <v>0</v>
      </c>
      <c r="AR224" s="147" t="s">
        <v>188</v>
      </c>
      <c r="AT224" s="147" t="s">
        <v>191</v>
      </c>
      <c r="AU224" s="147" t="s">
        <v>85</v>
      </c>
      <c r="AY224" s="17" t="s">
        <v>181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7" t="s">
        <v>83</v>
      </c>
      <c r="BK224" s="148">
        <f>ROUND(I224*H224,2)</f>
        <v>0</v>
      </c>
      <c r="BL224" s="17" t="s">
        <v>188</v>
      </c>
      <c r="BM224" s="147" t="s">
        <v>3125</v>
      </c>
    </row>
    <row r="225" spans="2:65" s="1" customFormat="1" ht="11.25">
      <c r="B225" s="32"/>
      <c r="D225" s="149" t="s">
        <v>190</v>
      </c>
      <c r="F225" s="150" t="s">
        <v>3124</v>
      </c>
      <c r="I225" s="151"/>
      <c r="L225" s="32"/>
      <c r="M225" s="152"/>
      <c r="T225" s="56"/>
      <c r="AT225" s="17" t="s">
        <v>190</v>
      </c>
      <c r="AU225" s="17" t="s">
        <v>85</v>
      </c>
    </row>
    <row r="226" spans="2:65" s="1" customFormat="1" ht="16.5" customHeight="1">
      <c r="B226" s="134"/>
      <c r="C226" s="153" t="s">
        <v>348</v>
      </c>
      <c r="D226" s="153" t="s">
        <v>191</v>
      </c>
      <c r="E226" s="154" t="s">
        <v>3126</v>
      </c>
      <c r="F226" s="155" t="s">
        <v>3127</v>
      </c>
      <c r="G226" s="156" t="s">
        <v>3128</v>
      </c>
      <c r="H226" s="157">
        <v>15</v>
      </c>
      <c r="I226" s="158"/>
      <c r="J226" s="159">
        <f>ROUND(I226*H226,2)</f>
        <v>0</v>
      </c>
      <c r="K226" s="155" t="s">
        <v>1</v>
      </c>
      <c r="L226" s="32"/>
      <c r="M226" s="160" t="s">
        <v>1</v>
      </c>
      <c r="N226" s="161" t="s">
        <v>41</v>
      </c>
      <c r="P226" s="145">
        <f>O226*H226</f>
        <v>0</v>
      </c>
      <c r="Q226" s="145">
        <v>2.5000000000000001E-4</v>
      </c>
      <c r="R226" s="145">
        <f>Q226*H226</f>
        <v>3.7499999999999999E-3</v>
      </c>
      <c r="S226" s="145">
        <v>0</v>
      </c>
      <c r="T226" s="146">
        <f>S226*H226</f>
        <v>0</v>
      </c>
      <c r="AR226" s="147" t="s">
        <v>188</v>
      </c>
      <c r="AT226" s="147" t="s">
        <v>191</v>
      </c>
      <c r="AU226" s="147" t="s">
        <v>85</v>
      </c>
      <c r="AY226" s="17" t="s">
        <v>181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83</v>
      </c>
      <c r="BK226" s="148">
        <f>ROUND(I226*H226,2)</f>
        <v>0</v>
      </c>
      <c r="BL226" s="17" t="s">
        <v>188</v>
      </c>
      <c r="BM226" s="147" t="s">
        <v>3129</v>
      </c>
    </row>
    <row r="227" spans="2:65" s="1" customFormat="1" ht="11.25">
      <c r="B227" s="32"/>
      <c r="D227" s="149" t="s">
        <v>190</v>
      </c>
      <c r="F227" s="150" t="s">
        <v>3127</v>
      </c>
      <c r="I227" s="151"/>
      <c r="L227" s="32"/>
      <c r="M227" s="152"/>
      <c r="T227" s="56"/>
      <c r="AT227" s="17" t="s">
        <v>190</v>
      </c>
      <c r="AU227" s="17" t="s">
        <v>85</v>
      </c>
    </row>
    <row r="228" spans="2:65" s="1" customFormat="1" ht="24.2" customHeight="1">
      <c r="B228" s="134"/>
      <c r="C228" s="153" t="s">
        <v>352</v>
      </c>
      <c r="D228" s="153" t="s">
        <v>191</v>
      </c>
      <c r="E228" s="154" t="s">
        <v>3130</v>
      </c>
      <c r="F228" s="155" t="s">
        <v>3131</v>
      </c>
      <c r="G228" s="156" t="s">
        <v>185</v>
      </c>
      <c r="H228" s="157">
        <v>2</v>
      </c>
      <c r="I228" s="158"/>
      <c r="J228" s="159">
        <f>ROUND(I228*H228,2)</f>
        <v>0</v>
      </c>
      <c r="K228" s="155" t="s">
        <v>1</v>
      </c>
      <c r="L228" s="32"/>
      <c r="M228" s="160" t="s">
        <v>1</v>
      </c>
      <c r="N228" s="161" t="s">
        <v>41</v>
      </c>
      <c r="P228" s="145">
        <f>O228*H228</f>
        <v>0</v>
      </c>
      <c r="Q228" s="145">
        <v>0</v>
      </c>
      <c r="R228" s="145">
        <f>Q228*H228</f>
        <v>0</v>
      </c>
      <c r="S228" s="145">
        <v>1.23E-3</v>
      </c>
      <c r="T228" s="146">
        <f>S228*H228</f>
        <v>2.4599999999999999E-3</v>
      </c>
      <c r="AR228" s="147" t="s">
        <v>188</v>
      </c>
      <c r="AT228" s="147" t="s">
        <v>191</v>
      </c>
      <c r="AU228" s="147" t="s">
        <v>85</v>
      </c>
      <c r="AY228" s="17" t="s">
        <v>181</v>
      </c>
      <c r="BE228" s="148">
        <f>IF(N228="základní",J228,0)</f>
        <v>0</v>
      </c>
      <c r="BF228" s="148">
        <f>IF(N228="snížená",J228,0)</f>
        <v>0</v>
      </c>
      <c r="BG228" s="148">
        <f>IF(N228="zákl. přenesená",J228,0)</f>
        <v>0</v>
      </c>
      <c r="BH228" s="148">
        <f>IF(N228="sníž. přenesená",J228,0)</f>
        <v>0</v>
      </c>
      <c r="BI228" s="148">
        <f>IF(N228="nulová",J228,0)</f>
        <v>0</v>
      </c>
      <c r="BJ228" s="17" t="s">
        <v>83</v>
      </c>
      <c r="BK228" s="148">
        <f>ROUND(I228*H228,2)</f>
        <v>0</v>
      </c>
      <c r="BL228" s="17" t="s">
        <v>188</v>
      </c>
      <c r="BM228" s="147" t="s">
        <v>3132</v>
      </c>
    </row>
    <row r="229" spans="2:65" s="1" customFormat="1" ht="11.25">
      <c r="B229" s="32"/>
      <c r="D229" s="149" t="s">
        <v>190</v>
      </c>
      <c r="F229" s="150" t="s">
        <v>3131</v>
      </c>
      <c r="I229" s="151"/>
      <c r="L229" s="32"/>
      <c r="M229" s="152"/>
      <c r="T229" s="56"/>
      <c r="AT229" s="17" t="s">
        <v>190</v>
      </c>
      <c r="AU229" s="17" t="s">
        <v>85</v>
      </c>
    </row>
    <row r="230" spans="2:65" s="1" customFormat="1" ht="24.2" customHeight="1">
      <c r="B230" s="134"/>
      <c r="C230" s="153" t="s">
        <v>356</v>
      </c>
      <c r="D230" s="153" t="s">
        <v>191</v>
      </c>
      <c r="E230" s="154" t="s">
        <v>3133</v>
      </c>
      <c r="F230" s="155" t="s">
        <v>3134</v>
      </c>
      <c r="G230" s="156" t="s">
        <v>185</v>
      </c>
      <c r="H230" s="157">
        <v>1</v>
      </c>
      <c r="I230" s="158"/>
      <c r="J230" s="159">
        <f>ROUND(I230*H230,2)</f>
        <v>0</v>
      </c>
      <c r="K230" s="155" t="s">
        <v>1</v>
      </c>
      <c r="L230" s="32"/>
      <c r="M230" s="160" t="s">
        <v>1</v>
      </c>
      <c r="N230" s="161" t="s">
        <v>41</v>
      </c>
      <c r="P230" s="145">
        <f>O230*H230</f>
        <v>0</v>
      </c>
      <c r="Q230" s="145">
        <v>2.7E-4</v>
      </c>
      <c r="R230" s="145">
        <f>Q230*H230</f>
        <v>2.7E-4</v>
      </c>
      <c r="S230" s="145">
        <v>0</v>
      </c>
      <c r="T230" s="146">
        <f>S230*H230</f>
        <v>0</v>
      </c>
      <c r="AR230" s="147" t="s">
        <v>188</v>
      </c>
      <c r="AT230" s="147" t="s">
        <v>191</v>
      </c>
      <c r="AU230" s="147" t="s">
        <v>85</v>
      </c>
      <c r="AY230" s="17" t="s">
        <v>181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7" t="s">
        <v>83</v>
      </c>
      <c r="BK230" s="148">
        <f>ROUND(I230*H230,2)</f>
        <v>0</v>
      </c>
      <c r="BL230" s="17" t="s">
        <v>188</v>
      </c>
      <c r="BM230" s="147" t="s">
        <v>3135</v>
      </c>
    </row>
    <row r="231" spans="2:65" s="1" customFormat="1" ht="11.25">
      <c r="B231" s="32"/>
      <c r="D231" s="149" t="s">
        <v>190</v>
      </c>
      <c r="F231" s="150" t="s">
        <v>3134</v>
      </c>
      <c r="I231" s="151"/>
      <c r="L231" s="32"/>
      <c r="M231" s="152"/>
      <c r="T231" s="56"/>
      <c r="AT231" s="17" t="s">
        <v>190</v>
      </c>
      <c r="AU231" s="17" t="s">
        <v>85</v>
      </c>
    </row>
    <row r="232" spans="2:65" s="1" customFormat="1" ht="16.5" customHeight="1">
      <c r="B232" s="134"/>
      <c r="C232" s="153" t="s">
        <v>361</v>
      </c>
      <c r="D232" s="153" t="s">
        <v>191</v>
      </c>
      <c r="E232" s="154" t="s">
        <v>3136</v>
      </c>
      <c r="F232" s="155" t="s">
        <v>3137</v>
      </c>
      <c r="G232" s="156" t="s">
        <v>185</v>
      </c>
      <c r="H232" s="157">
        <v>5</v>
      </c>
      <c r="I232" s="158"/>
      <c r="J232" s="159">
        <f>ROUND(I232*H232,2)</f>
        <v>0</v>
      </c>
      <c r="K232" s="155" t="s">
        <v>1</v>
      </c>
      <c r="L232" s="32"/>
      <c r="M232" s="160" t="s">
        <v>1</v>
      </c>
      <c r="N232" s="161" t="s">
        <v>41</v>
      </c>
      <c r="P232" s="145">
        <f>O232*H232</f>
        <v>0</v>
      </c>
      <c r="Q232" s="145">
        <v>5.0000000000000002E-5</v>
      </c>
      <c r="R232" s="145">
        <f>Q232*H232</f>
        <v>2.5000000000000001E-4</v>
      </c>
      <c r="S232" s="145">
        <v>0</v>
      </c>
      <c r="T232" s="146">
        <f>S232*H232</f>
        <v>0</v>
      </c>
      <c r="AR232" s="147" t="s">
        <v>188</v>
      </c>
      <c r="AT232" s="147" t="s">
        <v>191</v>
      </c>
      <c r="AU232" s="147" t="s">
        <v>85</v>
      </c>
      <c r="AY232" s="17" t="s">
        <v>181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7" t="s">
        <v>83</v>
      </c>
      <c r="BK232" s="148">
        <f>ROUND(I232*H232,2)</f>
        <v>0</v>
      </c>
      <c r="BL232" s="17" t="s">
        <v>188</v>
      </c>
      <c r="BM232" s="147" t="s">
        <v>3138</v>
      </c>
    </row>
    <row r="233" spans="2:65" s="1" customFormat="1" ht="11.25">
      <c r="B233" s="32"/>
      <c r="D233" s="149" t="s">
        <v>190</v>
      </c>
      <c r="F233" s="150" t="s">
        <v>3137</v>
      </c>
      <c r="I233" s="151"/>
      <c r="L233" s="32"/>
      <c r="M233" s="152"/>
      <c r="T233" s="56"/>
      <c r="AT233" s="17" t="s">
        <v>190</v>
      </c>
      <c r="AU233" s="17" t="s">
        <v>85</v>
      </c>
    </row>
    <row r="234" spans="2:65" s="1" customFormat="1" ht="21.75" customHeight="1">
      <c r="B234" s="134"/>
      <c r="C234" s="153" t="s">
        <v>366</v>
      </c>
      <c r="D234" s="153" t="s">
        <v>191</v>
      </c>
      <c r="E234" s="154" t="s">
        <v>3139</v>
      </c>
      <c r="F234" s="155" t="s">
        <v>3140</v>
      </c>
      <c r="G234" s="156" t="s">
        <v>185</v>
      </c>
      <c r="H234" s="157">
        <v>1</v>
      </c>
      <c r="I234" s="158"/>
      <c r="J234" s="159">
        <f>ROUND(I234*H234,2)</f>
        <v>0</v>
      </c>
      <c r="K234" s="155" t="s">
        <v>1</v>
      </c>
      <c r="L234" s="32"/>
      <c r="M234" s="160" t="s">
        <v>1</v>
      </c>
      <c r="N234" s="161" t="s">
        <v>41</v>
      </c>
      <c r="P234" s="145">
        <f>O234*H234</f>
        <v>0</v>
      </c>
      <c r="Q234" s="145">
        <v>5.6999999999999998E-4</v>
      </c>
      <c r="R234" s="145">
        <f>Q234*H234</f>
        <v>5.6999999999999998E-4</v>
      </c>
      <c r="S234" s="145">
        <v>0</v>
      </c>
      <c r="T234" s="146">
        <f>S234*H234</f>
        <v>0</v>
      </c>
      <c r="AR234" s="147" t="s">
        <v>188</v>
      </c>
      <c r="AT234" s="147" t="s">
        <v>191</v>
      </c>
      <c r="AU234" s="147" t="s">
        <v>85</v>
      </c>
      <c r="AY234" s="17" t="s">
        <v>181</v>
      </c>
      <c r="BE234" s="148">
        <f>IF(N234="základní",J234,0)</f>
        <v>0</v>
      </c>
      <c r="BF234" s="148">
        <f>IF(N234="snížená",J234,0)</f>
        <v>0</v>
      </c>
      <c r="BG234" s="148">
        <f>IF(N234="zákl. přenesená",J234,0)</f>
        <v>0</v>
      </c>
      <c r="BH234" s="148">
        <f>IF(N234="sníž. přenesená",J234,0)</f>
        <v>0</v>
      </c>
      <c r="BI234" s="148">
        <f>IF(N234="nulová",J234,0)</f>
        <v>0</v>
      </c>
      <c r="BJ234" s="17" t="s">
        <v>83</v>
      </c>
      <c r="BK234" s="148">
        <f>ROUND(I234*H234,2)</f>
        <v>0</v>
      </c>
      <c r="BL234" s="17" t="s">
        <v>188</v>
      </c>
      <c r="BM234" s="147" t="s">
        <v>3141</v>
      </c>
    </row>
    <row r="235" spans="2:65" s="1" customFormat="1" ht="11.25">
      <c r="B235" s="32"/>
      <c r="D235" s="149" t="s">
        <v>190</v>
      </c>
      <c r="F235" s="150" t="s">
        <v>3140</v>
      </c>
      <c r="I235" s="151"/>
      <c r="L235" s="32"/>
      <c r="M235" s="152"/>
      <c r="T235" s="56"/>
      <c r="AT235" s="17" t="s">
        <v>190</v>
      </c>
      <c r="AU235" s="17" t="s">
        <v>85</v>
      </c>
    </row>
    <row r="236" spans="2:65" s="1" customFormat="1" ht="16.5" customHeight="1">
      <c r="B236" s="134"/>
      <c r="C236" s="153" t="s">
        <v>371</v>
      </c>
      <c r="D236" s="153" t="s">
        <v>191</v>
      </c>
      <c r="E236" s="154" t="s">
        <v>3142</v>
      </c>
      <c r="F236" s="155" t="s">
        <v>3143</v>
      </c>
      <c r="G236" s="156" t="s">
        <v>185</v>
      </c>
      <c r="H236" s="157">
        <v>8</v>
      </c>
      <c r="I236" s="158"/>
      <c r="J236" s="159">
        <f>ROUND(I236*H236,2)</f>
        <v>0</v>
      </c>
      <c r="K236" s="155" t="s">
        <v>1</v>
      </c>
      <c r="L236" s="32"/>
      <c r="M236" s="160" t="s">
        <v>1</v>
      </c>
      <c r="N236" s="161" t="s">
        <v>41</v>
      </c>
      <c r="P236" s="145">
        <f>O236*H236</f>
        <v>0</v>
      </c>
      <c r="Q236" s="145">
        <v>7.2000000000000005E-4</v>
      </c>
      <c r="R236" s="145">
        <f>Q236*H236</f>
        <v>5.7600000000000004E-3</v>
      </c>
      <c r="S236" s="145">
        <v>0</v>
      </c>
      <c r="T236" s="146">
        <f>S236*H236</f>
        <v>0</v>
      </c>
      <c r="AR236" s="147" t="s">
        <v>188</v>
      </c>
      <c r="AT236" s="147" t="s">
        <v>191</v>
      </c>
      <c r="AU236" s="147" t="s">
        <v>85</v>
      </c>
      <c r="AY236" s="17" t="s">
        <v>181</v>
      </c>
      <c r="BE236" s="148">
        <f>IF(N236="základní",J236,0)</f>
        <v>0</v>
      </c>
      <c r="BF236" s="148">
        <f>IF(N236="snížená",J236,0)</f>
        <v>0</v>
      </c>
      <c r="BG236" s="148">
        <f>IF(N236="zákl. přenesená",J236,0)</f>
        <v>0</v>
      </c>
      <c r="BH236" s="148">
        <f>IF(N236="sníž. přenesená",J236,0)</f>
        <v>0</v>
      </c>
      <c r="BI236" s="148">
        <f>IF(N236="nulová",J236,0)</f>
        <v>0</v>
      </c>
      <c r="BJ236" s="17" t="s">
        <v>83</v>
      </c>
      <c r="BK236" s="148">
        <f>ROUND(I236*H236,2)</f>
        <v>0</v>
      </c>
      <c r="BL236" s="17" t="s">
        <v>188</v>
      </c>
      <c r="BM236" s="147" t="s">
        <v>3144</v>
      </c>
    </row>
    <row r="237" spans="2:65" s="1" customFormat="1" ht="11.25">
      <c r="B237" s="32"/>
      <c r="D237" s="149" t="s">
        <v>190</v>
      </c>
      <c r="F237" s="150" t="s">
        <v>3143</v>
      </c>
      <c r="I237" s="151"/>
      <c r="L237" s="32"/>
      <c r="M237" s="152"/>
      <c r="T237" s="56"/>
      <c r="AT237" s="17" t="s">
        <v>190</v>
      </c>
      <c r="AU237" s="17" t="s">
        <v>85</v>
      </c>
    </row>
    <row r="238" spans="2:65" s="1" customFormat="1" ht="16.5" customHeight="1">
      <c r="B238" s="134"/>
      <c r="C238" s="153" t="s">
        <v>376</v>
      </c>
      <c r="D238" s="153" t="s">
        <v>191</v>
      </c>
      <c r="E238" s="154" t="s">
        <v>3145</v>
      </c>
      <c r="F238" s="155" t="s">
        <v>3146</v>
      </c>
      <c r="G238" s="156" t="s">
        <v>185</v>
      </c>
      <c r="H238" s="157">
        <v>1</v>
      </c>
      <c r="I238" s="158"/>
      <c r="J238" s="159">
        <f>ROUND(I238*H238,2)</f>
        <v>0</v>
      </c>
      <c r="K238" s="155" t="s">
        <v>1</v>
      </c>
      <c r="L238" s="32"/>
      <c r="M238" s="160" t="s">
        <v>1</v>
      </c>
      <c r="N238" s="161" t="s">
        <v>41</v>
      </c>
      <c r="P238" s="145">
        <f>O238*H238</f>
        <v>0</v>
      </c>
      <c r="Q238" s="145">
        <v>7.2000000000000005E-4</v>
      </c>
      <c r="R238" s="145">
        <f>Q238*H238</f>
        <v>7.2000000000000005E-4</v>
      </c>
      <c r="S238" s="145">
        <v>0</v>
      </c>
      <c r="T238" s="146">
        <f>S238*H238</f>
        <v>0</v>
      </c>
      <c r="AR238" s="147" t="s">
        <v>188</v>
      </c>
      <c r="AT238" s="147" t="s">
        <v>191</v>
      </c>
      <c r="AU238" s="147" t="s">
        <v>85</v>
      </c>
      <c r="AY238" s="17" t="s">
        <v>181</v>
      </c>
      <c r="BE238" s="148">
        <f>IF(N238="základní",J238,0)</f>
        <v>0</v>
      </c>
      <c r="BF238" s="148">
        <f>IF(N238="snížená",J238,0)</f>
        <v>0</v>
      </c>
      <c r="BG238" s="148">
        <f>IF(N238="zákl. přenesená",J238,0)</f>
        <v>0</v>
      </c>
      <c r="BH238" s="148">
        <f>IF(N238="sníž. přenesená",J238,0)</f>
        <v>0</v>
      </c>
      <c r="BI238" s="148">
        <f>IF(N238="nulová",J238,0)</f>
        <v>0</v>
      </c>
      <c r="BJ238" s="17" t="s">
        <v>83</v>
      </c>
      <c r="BK238" s="148">
        <f>ROUND(I238*H238,2)</f>
        <v>0</v>
      </c>
      <c r="BL238" s="17" t="s">
        <v>188</v>
      </c>
      <c r="BM238" s="147" t="s">
        <v>3147</v>
      </c>
    </row>
    <row r="239" spans="2:65" s="1" customFormat="1" ht="11.25">
      <c r="B239" s="32"/>
      <c r="D239" s="149" t="s">
        <v>190</v>
      </c>
      <c r="F239" s="150" t="s">
        <v>3146</v>
      </c>
      <c r="I239" s="151"/>
      <c r="L239" s="32"/>
      <c r="M239" s="152"/>
      <c r="T239" s="56"/>
      <c r="AT239" s="17" t="s">
        <v>190</v>
      </c>
      <c r="AU239" s="17" t="s">
        <v>85</v>
      </c>
    </row>
    <row r="240" spans="2:65" s="1" customFormat="1" ht="24.2" customHeight="1">
      <c r="B240" s="134"/>
      <c r="C240" s="153" t="s">
        <v>381</v>
      </c>
      <c r="D240" s="153" t="s">
        <v>191</v>
      </c>
      <c r="E240" s="154" t="s">
        <v>3148</v>
      </c>
      <c r="F240" s="155" t="s">
        <v>3149</v>
      </c>
      <c r="G240" s="156" t="s">
        <v>185</v>
      </c>
      <c r="H240" s="157">
        <v>1</v>
      </c>
      <c r="I240" s="158"/>
      <c r="J240" s="159">
        <f>ROUND(I240*H240,2)</f>
        <v>0</v>
      </c>
      <c r="K240" s="155" t="s">
        <v>1</v>
      </c>
      <c r="L240" s="32"/>
      <c r="M240" s="160" t="s">
        <v>1</v>
      </c>
      <c r="N240" s="161" t="s">
        <v>41</v>
      </c>
      <c r="P240" s="145">
        <f>O240*H240</f>
        <v>0</v>
      </c>
      <c r="Q240" s="145">
        <v>1.2E-4</v>
      </c>
      <c r="R240" s="145">
        <f>Q240*H240</f>
        <v>1.2E-4</v>
      </c>
      <c r="S240" s="145">
        <v>0</v>
      </c>
      <c r="T240" s="146">
        <f>S240*H240</f>
        <v>0</v>
      </c>
      <c r="AR240" s="147" t="s">
        <v>188</v>
      </c>
      <c r="AT240" s="147" t="s">
        <v>191</v>
      </c>
      <c r="AU240" s="147" t="s">
        <v>85</v>
      </c>
      <c r="AY240" s="17" t="s">
        <v>181</v>
      </c>
      <c r="BE240" s="148">
        <f>IF(N240="základní",J240,0)</f>
        <v>0</v>
      </c>
      <c r="BF240" s="148">
        <f>IF(N240="snížená",J240,0)</f>
        <v>0</v>
      </c>
      <c r="BG240" s="148">
        <f>IF(N240="zákl. přenesená",J240,0)</f>
        <v>0</v>
      </c>
      <c r="BH240" s="148">
        <f>IF(N240="sníž. přenesená",J240,0)</f>
        <v>0</v>
      </c>
      <c r="BI240" s="148">
        <f>IF(N240="nulová",J240,0)</f>
        <v>0</v>
      </c>
      <c r="BJ240" s="17" t="s">
        <v>83</v>
      </c>
      <c r="BK240" s="148">
        <f>ROUND(I240*H240,2)</f>
        <v>0</v>
      </c>
      <c r="BL240" s="17" t="s">
        <v>188</v>
      </c>
      <c r="BM240" s="147" t="s">
        <v>3150</v>
      </c>
    </row>
    <row r="241" spans="2:65" s="1" customFormat="1" ht="11.25">
      <c r="B241" s="32"/>
      <c r="D241" s="149" t="s">
        <v>190</v>
      </c>
      <c r="F241" s="150" t="s">
        <v>3149</v>
      </c>
      <c r="I241" s="151"/>
      <c r="L241" s="32"/>
      <c r="M241" s="152"/>
      <c r="T241" s="56"/>
      <c r="AT241" s="17" t="s">
        <v>190</v>
      </c>
      <c r="AU241" s="17" t="s">
        <v>85</v>
      </c>
    </row>
    <row r="242" spans="2:65" s="1" customFormat="1" ht="24.2" customHeight="1">
      <c r="B242" s="134"/>
      <c r="C242" s="153" t="s">
        <v>385</v>
      </c>
      <c r="D242" s="153" t="s">
        <v>191</v>
      </c>
      <c r="E242" s="154" t="s">
        <v>3151</v>
      </c>
      <c r="F242" s="155" t="s">
        <v>3152</v>
      </c>
      <c r="G242" s="156" t="s">
        <v>185</v>
      </c>
      <c r="H242" s="157">
        <v>1</v>
      </c>
      <c r="I242" s="158"/>
      <c r="J242" s="159">
        <f>ROUND(I242*H242,2)</f>
        <v>0</v>
      </c>
      <c r="K242" s="155" t="s">
        <v>1</v>
      </c>
      <c r="L242" s="32"/>
      <c r="M242" s="160" t="s">
        <v>1</v>
      </c>
      <c r="N242" s="161" t="s">
        <v>41</v>
      </c>
      <c r="P242" s="145">
        <f>O242*H242</f>
        <v>0</v>
      </c>
      <c r="Q242" s="145">
        <v>1.7000000000000001E-4</v>
      </c>
      <c r="R242" s="145">
        <f>Q242*H242</f>
        <v>1.7000000000000001E-4</v>
      </c>
      <c r="S242" s="145">
        <v>0</v>
      </c>
      <c r="T242" s="146">
        <f>S242*H242</f>
        <v>0</v>
      </c>
      <c r="AR242" s="147" t="s">
        <v>188</v>
      </c>
      <c r="AT242" s="147" t="s">
        <v>191</v>
      </c>
      <c r="AU242" s="147" t="s">
        <v>85</v>
      </c>
      <c r="AY242" s="17" t="s">
        <v>181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7" t="s">
        <v>83</v>
      </c>
      <c r="BK242" s="148">
        <f>ROUND(I242*H242,2)</f>
        <v>0</v>
      </c>
      <c r="BL242" s="17" t="s">
        <v>188</v>
      </c>
      <c r="BM242" s="147" t="s">
        <v>3153</v>
      </c>
    </row>
    <row r="243" spans="2:65" s="1" customFormat="1" ht="11.25">
      <c r="B243" s="32"/>
      <c r="D243" s="149" t="s">
        <v>190</v>
      </c>
      <c r="F243" s="150" t="s">
        <v>3152</v>
      </c>
      <c r="I243" s="151"/>
      <c r="L243" s="32"/>
      <c r="M243" s="152"/>
      <c r="T243" s="56"/>
      <c r="AT243" s="17" t="s">
        <v>190</v>
      </c>
      <c r="AU243" s="17" t="s">
        <v>85</v>
      </c>
    </row>
    <row r="244" spans="2:65" s="1" customFormat="1" ht="24.2" customHeight="1">
      <c r="B244" s="134"/>
      <c r="C244" s="153" t="s">
        <v>390</v>
      </c>
      <c r="D244" s="153" t="s">
        <v>191</v>
      </c>
      <c r="E244" s="154" t="s">
        <v>3154</v>
      </c>
      <c r="F244" s="155" t="s">
        <v>3155</v>
      </c>
      <c r="G244" s="156" t="s">
        <v>185</v>
      </c>
      <c r="H244" s="157">
        <v>1</v>
      </c>
      <c r="I244" s="158"/>
      <c r="J244" s="159">
        <f>ROUND(I244*H244,2)</f>
        <v>0</v>
      </c>
      <c r="K244" s="155" t="s">
        <v>1</v>
      </c>
      <c r="L244" s="32"/>
      <c r="M244" s="160" t="s">
        <v>1</v>
      </c>
      <c r="N244" s="161" t="s">
        <v>41</v>
      </c>
      <c r="P244" s="145">
        <f>O244*H244</f>
        <v>0</v>
      </c>
      <c r="Q244" s="145">
        <v>5.1999999999999995E-4</v>
      </c>
      <c r="R244" s="145">
        <f>Q244*H244</f>
        <v>5.1999999999999995E-4</v>
      </c>
      <c r="S244" s="145">
        <v>0</v>
      </c>
      <c r="T244" s="146">
        <f>S244*H244</f>
        <v>0</v>
      </c>
      <c r="AR244" s="147" t="s">
        <v>188</v>
      </c>
      <c r="AT244" s="147" t="s">
        <v>191</v>
      </c>
      <c r="AU244" s="147" t="s">
        <v>85</v>
      </c>
      <c r="AY244" s="17" t="s">
        <v>181</v>
      </c>
      <c r="BE244" s="148">
        <f>IF(N244="základní",J244,0)</f>
        <v>0</v>
      </c>
      <c r="BF244" s="148">
        <f>IF(N244="snížená",J244,0)</f>
        <v>0</v>
      </c>
      <c r="BG244" s="148">
        <f>IF(N244="zákl. přenesená",J244,0)</f>
        <v>0</v>
      </c>
      <c r="BH244" s="148">
        <f>IF(N244="sníž. přenesená",J244,0)</f>
        <v>0</v>
      </c>
      <c r="BI244" s="148">
        <f>IF(N244="nulová",J244,0)</f>
        <v>0</v>
      </c>
      <c r="BJ244" s="17" t="s">
        <v>83</v>
      </c>
      <c r="BK244" s="148">
        <f>ROUND(I244*H244,2)</f>
        <v>0</v>
      </c>
      <c r="BL244" s="17" t="s">
        <v>188</v>
      </c>
      <c r="BM244" s="147" t="s">
        <v>3156</v>
      </c>
    </row>
    <row r="245" spans="2:65" s="1" customFormat="1" ht="11.25">
      <c r="B245" s="32"/>
      <c r="D245" s="149" t="s">
        <v>190</v>
      </c>
      <c r="F245" s="150" t="s">
        <v>3155</v>
      </c>
      <c r="I245" s="151"/>
      <c r="L245" s="32"/>
      <c r="M245" s="152"/>
      <c r="T245" s="56"/>
      <c r="AT245" s="17" t="s">
        <v>190</v>
      </c>
      <c r="AU245" s="17" t="s">
        <v>85</v>
      </c>
    </row>
    <row r="246" spans="2:65" s="1" customFormat="1" ht="24.2" customHeight="1">
      <c r="B246" s="134"/>
      <c r="C246" s="153" t="s">
        <v>394</v>
      </c>
      <c r="D246" s="153" t="s">
        <v>191</v>
      </c>
      <c r="E246" s="154" t="s">
        <v>3157</v>
      </c>
      <c r="F246" s="155" t="s">
        <v>3158</v>
      </c>
      <c r="G246" s="156" t="s">
        <v>185</v>
      </c>
      <c r="H246" s="157">
        <v>2</v>
      </c>
      <c r="I246" s="158"/>
      <c r="J246" s="159">
        <f>ROUND(I246*H246,2)</f>
        <v>0</v>
      </c>
      <c r="K246" s="155" t="s">
        <v>1</v>
      </c>
      <c r="L246" s="32"/>
      <c r="M246" s="160" t="s">
        <v>1</v>
      </c>
      <c r="N246" s="161" t="s">
        <v>41</v>
      </c>
      <c r="P246" s="145">
        <f>O246*H246</f>
        <v>0</v>
      </c>
      <c r="Q246" s="145">
        <v>5.6999999999999998E-4</v>
      </c>
      <c r="R246" s="145">
        <f>Q246*H246</f>
        <v>1.14E-3</v>
      </c>
      <c r="S246" s="145">
        <v>0</v>
      </c>
      <c r="T246" s="146">
        <f>S246*H246</f>
        <v>0</v>
      </c>
      <c r="AR246" s="147" t="s">
        <v>188</v>
      </c>
      <c r="AT246" s="147" t="s">
        <v>191</v>
      </c>
      <c r="AU246" s="147" t="s">
        <v>85</v>
      </c>
      <c r="AY246" s="17" t="s">
        <v>181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7" t="s">
        <v>83</v>
      </c>
      <c r="BK246" s="148">
        <f>ROUND(I246*H246,2)</f>
        <v>0</v>
      </c>
      <c r="BL246" s="17" t="s">
        <v>188</v>
      </c>
      <c r="BM246" s="147" t="s">
        <v>3159</v>
      </c>
    </row>
    <row r="247" spans="2:65" s="1" customFormat="1" ht="11.25">
      <c r="B247" s="32"/>
      <c r="D247" s="149" t="s">
        <v>190</v>
      </c>
      <c r="F247" s="150" t="s">
        <v>3158</v>
      </c>
      <c r="I247" s="151"/>
      <c r="L247" s="32"/>
      <c r="M247" s="152"/>
      <c r="T247" s="56"/>
      <c r="AT247" s="17" t="s">
        <v>190</v>
      </c>
      <c r="AU247" s="17" t="s">
        <v>85</v>
      </c>
    </row>
    <row r="248" spans="2:65" s="1" customFormat="1" ht="24.2" customHeight="1">
      <c r="B248" s="134"/>
      <c r="C248" s="153" t="s">
        <v>399</v>
      </c>
      <c r="D248" s="153" t="s">
        <v>191</v>
      </c>
      <c r="E248" s="154" t="s">
        <v>3160</v>
      </c>
      <c r="F248" s="155" t="s">
        <v>3161</v>
      </c>
      <c r="G248" s="156" t="s">
        <v>185</v>
      </c>
      <c r="H248" s="157">
        <v>3</v>
      </c>
      <c r="I248" s="158"/>
      <c r="J248" s="159">
        <f>ROUND(I248*H248,2)</f>
        <v>0</v>
      </c>
      <c r="K248" s="155" t="s">
        <v>1</v>
      </c>
      <c r="L248" s="32"/>
      <c r="M248" s="160" t="s">
        <v>1</v>
      </c>
      <c r="N248" s="161" t="s">
        <v>41</v>
      </c>
      <c r="P248" s="145">
        <f>O248*H248</f>
        <v>0</v>
      </c>
      <c r="Q248" s="145">
        <v>7.6999999999999996E-4</v>
      </c>
      <c r="R248" s="145">
        <f>Q248*H248</f>
        <v>2.31E-3</v>
      </c>
      <c r="S248" s="145">
        <v>0</v>
      </c>
      <c r="T248" s="146">
        <f>S248*H248</f>
        <v>0</v>
      </c>
      <c r="AR248" s="147" t="s">
        <v>188</v>
      </c>
      <c r="AT248" s="147" t="s">
        <v>191</v>
      </c>
      <c r="AU248" s="147" t="s">
        <v>85</v>
      </c>
      <c r="AY248" s="17" t="s">
        <v>181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83</v>
      </c>
      <c r="BK248" s="148">
        <f>ROUND(I248*H248,2)</f>
        <v>0</v>
      </c>
      <c r="BL248" s="17" t="s">
        <v>188</v>
      </c>
      <c r="BM248" s="147" t="s">
        <v>3162</v>
      </c>
    </row>
    <row r="249" spans="2:65" s="1" customFormat="1" ht="11.25">
      <c r="B249" s="32"/>
      <c r="D249" s="149" t="s">
        <v>190</v>
      </c>
      <c r="F249" s="150" t="s">
        <v>3161</v>
      </c>
      <c r="I249" s="151"/>
      <c r="L249" s="32"/>
      <c r="M249" s="152"/>
      <c r="T249" s="56"/>
      <c r="AT249" s="17" t="s">
        <v>190</v>
      </c>
      <c r="AU249" s="17" t="s">
        <v>85</v>
      </c>
    </row>
    <row r="250" spans="2:65" s="1" customFormat="1" ht="24.2" customHeight="1">
      <c r="B250" s="134"/>
      <c r="C250" s="153" t="s">
        <v>403</v>
      </c>
      <c r="D250" s="153" t="s">
        <v>191</v>
      </c>
      <c r="E250" s="154" t="s">
        <v>3163</v>
      </c>
      <c r="F250" s="155" t="s">
        <v>3164</v>
      </c>
      <c r="G250" s="156" t="s">
        <v>185</v>
      </c>
      <c r="H250" s="157">
        <v>4</v>
      </c>
      <c r="I250" s="158"/>
      <c r="J250" s="159">
        <f>ROUND(I250*H250,2)</f>
        <v>0</v>
      </c>
      <c r="K250" s="155" t="s">
        <v>1</v>
      </c>
      <c r="L250" s="32"/>
      <c r="M250" s="160" t="s">
        <v>1</v>
      </c>
      <c r="N250" s="161" t="s">
        <v>41</v>
      </c>
      <c r="P250" s="145">
        <f>O250*H250</f>
        <v>0</v>
      </c>
      <c r="Q250" s="145">
        <v>9.2000000000000003E-4</v>
      </c>
      <c r="R250" s="145">
        <f>Q250*H250</f>
        <v>3.6800000000000001E-3</v>
      </c>
      <c r="S250" s="145">
        <v>0</v>
      </c>
      <c r="T250" s="146">
        <f>S250*H250</f>
        <v>0</v>
      </c>
      <c r="AR250" s="147" t="s">
        <v>188</v>
      </c>
      <c r="AT250" s="147" t="s">
        <v>191</v>
      </c>
      <c r="AU250" s="147" t="s">
        <v>85</v>
      </c>
      <c r="AY250" s="17" t="s">
        <v>181</v>
      </c>
      <c r="BE250" s="148">
        <f>IF(N250="základní",J250,0)</f>
        <v>0</v>
      </c>
      <c r="BF250" s="148">
        <f>IF(N250="snížená",J250,0)</f>
        <v>0</v>
      </c>
      <c r="BG250" s="148">
        <f>IF(N250="zákl. přenesená",J250,0)</f>
        <v>0</v>
      </c>
      <c r="BH250" s="148">
        <f>IF(N250="sníž. přenesená",J250,0)</f>
        <v>0</v>
      </c>
      <c r="BI250" s="148">
        <f>IF(N250="nulová",J250,0)</f>
        <v>0</v>
      </c>
      <c r="BJ250" s="17" t="s">
        <v>83</v>
      </c>
      <c r="BK250" s="148">
        <f>ROUND(I250*H250,2)</f>
        <v>0</v>
      </c>
      <c r="BL250" s="17" t="s">
        <v>188</v>
      </c>
      <c r="BM250" s="147" t="s">
        <v>3165</v>
      </c>
    </row>
    <row r="251" spans="2:65" s="1" customFormat="1" ht="11.25">
      <c r="B251" s="32"/>
      <c r="D251" s="149" t="s">
        <v>190</v>
      </c>
      <c r="F251" s="150" t="s">
        <v>3164</v>
      </c>
      <c r="I251" s="151"/>
      <c r="L251" s="32"/>
      <c r="M251" s="152"/>
      <c r="T251" s="56"/>
      <c r="AT251" s="17" t="s">
        <v>190</v>
      </c>
      <c r="AU251" s="17" t="s">
        <v>85</v>
      </c>
    </row>
    <row r="252" spans="2:65" s="1" customFormat="1" ht="16.5" customHeight="1">
      <c r="B252" s="134"/>
      <c r="C252" s="153" t="s">
        <v>407</v>
      </c>
      <c r="D252" s="153" t="s">
        <v>191</v>
      </c>
      <c r="E252" s="154" t="s">
        <v>3166</v>
      </c>
      <c r="F252" s="155" t="s">
        <v>3167</v>
      </c>
      <c r="G252" s="156" t="s">
        <v>889</v>
      </c>
      <c r="H252" s="157">
        <v>1</v>
      </c>
      <c r="I252" s="158"/>
      <c r="J252" s="159">
        <f>ROUND(I252*H252,2)</f>
        <v>0</v>
      </c>
      <c r="K252" s="155" t="s">
        <v>1</v>
      </c>
      <c r="L252" s="32"/>
      <c r="M252" s="160" t="s">
        <v>1</v>
      </c>
      <c r="N252" s="161" t="s">
        <v>41</v>
      </c>
      <c r="P252" s="145">
        <f>O252*H252</f>
        <v>0</v>
      </c>
      <c r="Q252" s="145">
        <v>2E-3</v>
      </c>
      <c r="R252" s="145">
        <f>Q252*H252</f>
        <v>2E-3</v>
      </c>
      <c r="S252" s="145">
        <v>0</v>
      </c>
      <c r="T252" s="146">
        <f>S252*H252</f>
        <v>0</v>
      </c>
      <c r="AR252" s="147" t="s">
        <v>188</v>
      </c>
      <c r="AT252" s="147" t="s">
        <v>191</v>
      </c>
      <c r="AU252" s="147" t="s">
        <v>85</v>
      </c>
      <c r="AY252" s="17" t="s">
        <v>181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7" t="s">
        <v>83</v>
      </c>
      <c r="BK252" s="148">
        <f>ROUND(I252*H252,2)</f>
        <v>0</v>
      </c>
      <c r="BL252" s="17" t="s">
        <v>188</v>
      </c>
      <c r="BM252" s="147" t="s">
        <v>3168</v>
      </c>
    </row>
    <row r="253" spans="2:65" s="1" customFormat="1" ht="11.25">
      <c r="B253" s="32"/>
      <c r="D253" s="149" t="s">
        <v>190</v>
      </c>
      <c r="F253" s="150" t="s">
        <v>3167</v>
      </c>
      <c r="I253" s="151"/>
      <c r="L253" s="32"/>
      <c r="M253" s="152"/>
      <c r="T253" s="56"/>
      <c r="AT253" s="17" t="s">
        <v>190</v>
      </c>
      <c r="AU253" s="17" t="s">
        <v>85</v>
      </c>
    </row>
    <row r="254" spans="2:65" s="1" customFormat="1" ht="21.75" customHeight="1">
      <c r="B254" s="134"/>
      <c r="C254" s="153" t="s">
        <v>412</v>
      </c>
      <c r="D254" s="153" t="s">
        <v>191</v>
      </c>
      <c r="E254" s="154" t="s">
        <v>3169</v>
      </c>
      <c r="F254" s="155" t="s">
        <v>3170</v>
      </c>
      <c r="G254" s="156" t="s">
        <v>217</v>
      </c>
      <c r="H254" s="157">
        <v>257</v>
      </c>
      <c r="I254" s="158"/>
      <c r="J254" s="159">
        <f>ROUND(I254*H254,2)</f>
        <v>0</v>
      </c>
      <c r="K254" s="155" t="s">
        <v>1</v>
      </c>
      <c r="L254" s="32"/>
      <c r="M254" s="160" t="s">
        <v>1</v>
      </c>
      <c r="N254" s="161" t="s">
        <v>41</v>
      </c>
      <c r="P254" s="145">
        <f>O254*H254</f>
        <v>0</v>
      </c>
      <c r="Q254" s="145">
        <v>1.0000000000000001E-5</v>
      </c>
      <c r="R254" s="145">
        <f>Q254*H254</f>
        <v>2.5700000000000002E-3</v>
      </c>
      <c r="S254" s="145">
        <v>0</v>
      </c>
      <c r="T254" s="146">
        <f>S254*H254</f>
        <v>0</v>
      </c>
      <c r="AR254" s="147" t="s">
        <v>188</v>
      </c>
      <c r="AT254" s="147" t="s">
        <v>191</v>
      </c>
      <c r="AU254" s="147" t="s">
        <v>85</v>
      </c>
      <c r="AY254" s="17" t="s">
        <v>181</v>
      </c>
      <c r="BE254" s="148">
        <f>IF(N254="základní",J254,0)</f>
        <v>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7" t="s">
        <v>83</v>
      </c>
      <c r="BK254" s="148">
        <f>ROUND(I254*H254,2)</f>
        <v>0</v>
      </c>
      <c r="BL254" s="17" t="s">
        <v>188</v>
      </c>
      <c r="BM254" s="147" t="s">
        <v>3171</v>
      </c>
    </row>
    <row r="255" spans="2:65" s="1" customFormat="1" ht="11.25">
      <c r="B255" s="32"/>
      <c r="D255" s="149" t="s">
        <v>190</v>
      </c>
      <c r="F255" s="150" t="s">
        <v>3170</v>
      </c>
      <c r="I255" s="151"/>
      <c r="L255" s="32"/>
      <c r="M255" s="152"/>
      <c r="T255" s="56"/>
      <c r="AT255" s="17" t="s">
        <v>190</v>
      </c>
      <c r="AU255" s="17" t="s">
        <v>85</v>
      </c>
    </row>
    <row r="256" spans="2:65" s="12" customFormat="1" ht="11.25">
      <c r="B256" s="168"/>
      <c r="D256" s="149" t="s">
        <v>1207</v>
      </c>
      <c r="E256" s="169" t="s">
        <v>1</v>
      </c>
      <c r="F256" s="170" t="s">
        <v>3172</v>
      </c>
      <c r="H256" s="171">
        <v>257</v>
      </c>
      <c r="I256" s="172"/>
      <c r="L256" s="168"/>
      <c r="M256" s="173"/>
      <c r="T256" s="174"/>
      <c r="AT256" s="169" t="s">
        <v>1207</v>
      </c>
      <c r="AU256" s="169" t="s">
        <v>85</v>
      </c>
      <c r="AV256" s="12" t="s">
        <v>85</v>
      </c>
      <c r="AW256" s="12" t="s">
        <v>33</v>
      </c>
      <c r="AX256" s="12" t="s">
        <v>83</v>
      </c>
      <c r="AY256" s="169" t="s">
        <v>181</v>
      </c>
    </row>
    <row r="257" spans="2:65" s="1" customFormat="1" ht="24.2" customHeight="1">
      <c r="B257" s="134"/>
      <c r="C257" s="153" t="s">
        <v>416</v>
      </c>
      <c r="D257" s="153" t="s">
        <v>191</v>
      </c>
      <c r="E257" s="154" t="s">
        <v>3173</v>
      </c>
      <c r="F257" s="155" t="s">
        <v>3174</v>
      </c>
      <c r="G257" s="156" t="s">
        <v>217</v>
      </c>
      <c r="H257" s="157">
        <v>257</v>
      </c>
      <c r="I257" s="158"/>
      <c r="J257" s="159">
        <f>ROUND(I257*H257,2)</f>
        <v>0</v>
      </c>
      <c r="K257" s="155" t="s">
        <v>1</v>
      </c>
      <c r="L257" s="32"/>
      <c r="M257" s="160" t="s">
        <v>1</v>
      </c>
      <c r="N257" s="161" t="s">
        <v>41</v>
      </c>
      <c r="P257" s="145">
        <f>O257*H257</f>
        <v>0</v>
      </c>
      <c r="Q257" s="145">
        <v>2.0000000000000002E-5</v>
      </c>
      <c r="R257" s="145">
        <f>Q257*H257</f>
        <v>5.1400000000000005E-3</v>
      </c>
      <c r="S257" s="145">
        <v>0</v>
      </c>
      <c r="T257" s="146">
        <f>S257*H257</f>
        <v>0</v>
      </c>
      <c r="AR257" s="147" t="s">
        <v>188</v>
      </c>
      <c r="AT257" s="147" t="s">
        <v>191</v>
      </c>
      <c r="AU257" s="147" t="s">
        <v>85</v>
      </c>
      <c r="AY257" s="17" t="s">
        <v>181</v>
      </c>
      <c r="BE257" s="148">
        <f>IF(N257="základní",J257,0)</f>
        <v>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7" t="s">
        <v>83</v>
      </c>
      <c r="BK257" s="148">
        <f>ROUND(I257*H257,2)</f>
        <v>0</v>
      </c>
      <c r="BL257" s="17" t="s">
        <v>188</v>
      </c>
      <c r="BM257" s="147" t="s">
        <v>3175</v>
      </c>
    </row>
    <row r="258" spans="2:65" s="1" customFormat="1" ht="11.25">
      <c r="B258" s="32"/>
      <c r="D258" s="149" t="s">
        <v>190</v>
      </c>
      <c r="F258" s="150" t="s">
        <v>3174</v>
      </c>
      <c r="I258" s="151"/>
      <c r="L258" s="32"/>
      <c r="M258" s="152"/>
      <c r="T258" s="56"/>
      <c r="AT258" s="17" t="s">
        <v>190</v>
      </c>
      <c r="AU258" s="17" t="s">
        <v>85</v>
      </c>
    </row>
    <row r="259" spans="2:65" s="1" customFormat="1" ht="33" customHeight="1">
      <c r="B259" s="134"/>
      <c r="C259" s="153" t="s">
        <v>421</v>
      </c>
      <c r="D259" s="153" t="s">
        <v>191</v>
      </c>
      <c r="E259" s="154" t="s">
        <v>3176</v>
      </c>
      <c r="F259" s="155" t="s">
        <v>3177</v>
      </c>
      <c r="G259" s="156" t="s">
        <v>868</v>
      </c>
      <c r="H259" s="157">
        <v>0.27800000000000002</v>
      </c>
      <c r="I259" s="158"/>
      <c r="J259" s="159">
        <f>ROUND(I259*H259,2)</f>
        <v>0</v>
      </c>
      <c r="K259" s="155" t="s">
        <v>1</v>
      </c>
      <c r="L259" s="32"/>
      <c r="M259" s="160" t="s">
        <v>1</v>
      </c>
      <c r="N259" s="161" t="s">
        <v>41</v>
      </c>
      <c r="P259" s="145">
        <f>O259*H259</f>
        <v>0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AR259" s="147" t="s">
        <v>188</v>
      </c>
      <c r="AT259" s="147" t="s">
        <v>191</v>
      </c>
      <c r="AU259" s="147" t="s">
        <v>85</v>
      </c>
      <c r="AY259" s="17" t="s">
        <v>181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83</v>
      </c>
      <c r="BK259" s="148">
        <f>ROUND(I259*H259,2)</f>
        <v>0</v>
      </c>
      <c r="BL259" s="17" t="s">
        <v>188</v>
      </c>
      <c r="BM259" s="147" t="s">
        <v>3178</v>
      </c>
    </row>
    <row r="260" spans="2:65" s="1" customFormat="1" ht="19.5">
      <c r="B260" s="32"/>
      <c r="D260" s="149" t="s">
        <v>190</v>
      </c>
      <c r="F260" s="150" t="s">
        <v>3177</v>
      </c>
      <c r="I260" s="151"/>
      <c r="L260" s="32"/>
      <c r="M260" s="152"/>
      <c r="T260" s="56"/>
      <c r="AT260" s="17" t="s">
        <v>190</v>
      </c>
      <c r="AU260" s="17" t="s">
        <v>85</v>
      </c>
    </row>
    <row r="261" spans="2:65" s="1" customFormat="1" ht="16.5" customHeight="1">
      <c r="B261" s="134"/>
      <c r="C261" s="153" t="s">
        <v>426</v>
      </c>
      <c r="D261" s="153" t="s">
        <v>191</v>
      </c>
      <c r="E261" s="154" t="s">
        <v>3179</v>
      </c>
      <c r="F261" s="155" t="s">
        <v>3180</v>
      </c>
      <c r="G261" s="156" t="s">
        <v>185</v>
      </c>
      <c r="H261" s="157">
        <v>1</v>
      </c>
      <c r="I261" s="158"/>
      <c r="J261" s="159">
        <f>ROUND(I261*H261,2)</f>
        <v>0</v>
      </c>
      <c r="K261" s="155" t="s">
        <v>1</v>
      </c>
      <c r="L261" s="32"/>
      <c r="M261" s="160" t="s">
        <v>1</v>
      </c>
      <c r="N261" s="161" t="s">
        <v>41</v>
      </c>
      <c r="P261" s="145">
        <f>O261*H261</f>
        <v>0</v>
      </c>
      <c r="Q261" s="145">
        <v>0</v>
      </c>
      <c r="R261" s="145">
        <f>Q261*H261</f>
        <v>0</v>
      </c>
      <c r="S261" s="145">
        <v>0</v>
      </c>
      <c r="T261" s="146">
        <f>S261*H261</f>
        <v>0</v>
      </c>
      <c r="AR261" s="147" t="s">
        <v>188</v>
      </c>
      <c r="AT261" s="147" t="s">
        <v>191</v>
      </c>
      <c r="AU261" s="147" t="s">
        <v>85</v>
      </c>
      <c r="AY261" s="17" t="s">
        <v>181</v>
      </c>
      <c r="BE261" s="148">
        <f>IF(N261="základní",J261,0)</f>
        <v>0</v>
      </c>
      <c r="BF261" s="148">
        <f>IF(N261="snížená",J261,0)</f>
        <v>0</v>
      </c>
      <c r="BG261" s="148">
        <f>IF(N261="zákl. přenesená",J261,0)</f>
        <v>0</v>
      </c>
      <c r="BH261" s="148">
        <f>IF(N261="sníž. přenesená",J261,0)</f>
        <v>0</v>
      </c>
      <c r="BI261" s="148">
        <f>IF(N261="nulová",J261,0)</f>
        <v>0</v>
      </c>
      <c r="BJ261" s="17" t="s">
        <v>83</v>
      </c>
      <c r="BK261" s="148">
        <f>ROUND(I261*H261,2)</f>
        <v>0</v>
      </c>
      <c r="BL261" s="17" t="s">
        <v>188</v>
      </c>
      <c r="BM261" s="147" t="s">
        <v>3181</v>
      </c>
    </row>
    <row r="262" spans="2:65" s="1" customFormat="1" ht="11.25">
      <c r="B262" s="32"/>
      <c r="D262" s="149" t="s">
        <v>190</v>
      </c>
      <c r="F262" s="150" t="s">
        <v>3180</v>
      </c>
      <c r="I262" s="151"/>
      <c r="L262" s="32"/>
      <c r="M262" s="152"/>
      <c r="T262" s="56"/>
      <c r="AT262" s="17" t="s">
        <v>190</v>
      </c>
      <c r="AU262" s="17" t="s">
        <v>85</v>
      </c>
    </row>
    <row r="263" spans="2:65" s="1" customFormat="1" ht="16.5" customHeight="1">
      <c r="B263" s="134"/>
      <c r="C263" s="153" t="s">
        <v>431</v>
      </c>
      <c r="D263" s="153" t="s">
        <v>191</v>
      </c>
      <c r="E263" s="154" t="s">
        <v>3182</v>
      </c>
      <c r="F263" s="155" t="s">
        <v>3183</v>
      </c>
      <c r="G263" s="156" t="s">
        <v>185</v>
      </c>
      <c r="H263" s="157">
        <v>1</v>
      </c>
      <c r="I263" s="158"/>
      <c r="J263" s="159">
        <f>ROUND(I263*H263,2)</f>
        <v>0</v>
      </c>
      <c r="K263" s="155" t="s">
        <v>1</v>
      </c>
      <c r="L263" s="32"/>
      <c r="M263" s="160" t="s">
        <v>1</v>
      </c>
      <c r="N263" s="161" t="s">
        <v>41</v>
      </c>
      <c r="P263" s="145">
        <f>O263*H263</f>
        <v>0</v>
      </c>
      <c r="Q263" s="145">
        <v>0</v>
      </c>
      <c r="R263" s="145">
        <f>Q263*H263</f>
        <v>0</v>
      </c>
      <c r="S263" s="145">
        <v>0</v>
      </c>
      <c r="T263" s="146">
        <f>S263*H263</f>
        <v>0</v>
      </c>
      <c r="AR263" s="147" t="s">
        <v>188</v>
      </c>
      <c r="AT263" s="147" t="s">
        <v>191</v>
      </c>
      <c r="AU263" s="147" t="s">
        <v>85</v>
      </c>
      <c r="AY263" s="17" t="s">
        <v>181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7" t="s">
        <v>83</v>
      </c>
      <c r="BK263" s="148">
        <f>ROUND(I263*H263,2)</f>
        <v>0</v>
      </c>
      <c r="BL263" s="17" t="s">
        <v>188</v>
      </c>
      <c r="BM263" s="147" t="s">
        <v>3184</v>
      </c>
    </row>
    <row r="264" spans="2:65" s="1" customFormat="1" ht="11.25">
      <c r="B264" s="32"/>
      <c r="D264" s="149" t="s">
        <v>190</v>
      </c>
      <c r="F264" s="150" t="s">
        <v>3183</v>
      </c>
      <c r="I264" s="151"/>
      <c r="L264" s="32"/>
      <c r="M264" s="152"/>
      <c r="T264" s="56"/>
      <c r="AT264" s="17" t="s">
        <v>190</v>
      </c>
      <c r="AU264" s="17" t="s">
        <v>85</v>
      </c>
    </row>
    <row r="265" spans="2:65" s="11" customFormat="1" ht="22.9" customHeight="1">
      <c r="B265" s="124"/>
      <c r="D265" s="125" t="s">
        <v>75</v>
      </c>
      <c r="E265" s="162" t="s">
        <v>3185</v>
      </c>
      <c r="F265" s="162" t="s">
        <v>3186</v>
      </c>
      <c r="I265" s="127"/>
      <c r="J265" s="163">
        <f>BK265</f>
        <v>0</v>
      </c>
      <c r="L265" s="124"/>
      <c r="M265" s="129"/>
      <c r="P265" s="130">
        <f>SUM(P266:P271)</f>
        <v>0</v>
      </c>
      <c r="R265" s="130">
        <f>SUM(R266:R271)</f>
        <v>5.1490000000000001E-2</v>
      </c>
      <c r="T265" s="131">
        <f>SUM(T266:T271)</f>
        <v>0</v>
      </c>
      <c r="AR265" s="125" t="s">
        <v>85</v>
      </c>
      <c r="AT265" s="132" t="s">
        <v>75</v>
      </c>
      <c r="AU265" s="132" t="s">
        <v>83</v>
      </c>
      <c r="AY265" s="125" t="s">
        <v>181</v>
      </c>
      <c r="BK265" s="133">
        <f>SUM(BK266:BK271)</f>
        <v>0</v>
      </c>
    </row>
    <row r="266" spans="2:65" s="1" customFormat="1" ht="24.2" customHeight="1">
      <c r="B266" s="134"/>
      <c r="C266" s="153" t="s">
        <v>436</v>
      </c>
      <c r="D266" s="153" t="s">
        <v>191</v>
      </c>
      <c r="E266" s="154" t="s">
        <v>3187</v>
      </c>
      <c r="F266" s="155" t="s">
        <v>3188</v>
      </c>
      <c r="G266" s="156" t="s">
        <v>889</v>
      </c>
      <c r="H266" s="157">
        <v>1</v>
      </c>
      <c r="I266" s="158"/>
      <c r="J266" s="159">
        <f>ROUND(I266*H266,2)</f>
        <v>0</v>
      </c>
      <c r="K266" s="155" t="s">
        <v>1</v>
      </c>
      <c r="L266" s="32"/>
      <c r="M266" s="160" t="s">
        <v>1</v>
      </c>
      <c r="N266" s="161" t="s">
        <v>41</v>
      </c>
      <c r="P266" s="145">
        <f>O266*H266</f>
        <v>0</v>
      </c>
      <c r="Q266" s="145">
        <v>4.428E-2</v>
      </c>
      <c r="R266" s="145">
        <f>Q266*H266</f>
        <v>4.428E-2</v>
      </c>
      <c r="S266" s="145">
        <v>0</v>
      </c>
      <c r="T266" s="146">
        <f>S266*H266</f>
        <v>0</v>
      </c>
      <c r="AR266" s="147" t="s">
        <v>188</v>
      </c>
      <c r="AT266" s="147" t="s">
        <v>191</v>
      </c>
      <c r="AU266" s="147" t="s">
        <v>85</v>
      </c>
      <c r="AY266" s="17" t="s">
        <v>181</v>
      </c>
      <c r="BE266" s="148">
        <f>IF(N266="základní",J266,0)</f>
        <v>0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7" t="s">
        <v>83</v>
      </c>
      <c r="BK266" s="148">
        <f>ROUND(I266*H266,2)</f>
        <v>0</v>
      </c>
      <c r="BL266" s="17" t="s">
        <v>188</v>
      </c>
      <c r="BM266" s="147" t="s">
        <v>3189</v>
      </c>
    </row>
    <row r="267" spans="2:65" s="1" customFormat="1" ht="11.25">
      <c r="B267" s="32"/>
      <c r="D267" s="149" t="s">
        <v>190</v>
      </c>
      <c r="F267" s="150" t="s">
        <v>3188</v>
      </c>
      <c r="I267" s="151"/>
      <c r="L267" s="32"/>
      <c r="M267" s="152"/>
      <c r="T267" s="56"/>
      <c r="AT267" s="17" t="s">
        <v>190</v>
      </c>
      <c r="AU267" s="17" t="s">
        <v>85</v>
      </c>
    </row>
    <row r="268" spans="2:65" s="1" customFormat="1" ht="33" customHeight="1">
      <c r="B268" s="134"/>
      <c r="C268" s="153" t="s">
        <v>441</v>
      </c>
      <c r="D268" s="153" t="s">
        <v>191</v>
      </c>
      <c r="E268" s="154" t="s">
        <v>3190</v>
      </c>
      <c r="F268" s="155" t="s">
        <v>3191</v>
      </c>
      <c r="G268" s="156" t="s">
        <v>889</v>
      </c>
      <c r="H268" s="157">
        <v>1</v>
      </c>
      <c r="I268" s="158"/>
      <c r="J268" s="159">
        <f>ROUND(I268*H268,2)</f>
        <v>0</v>
      </c>
      <c r="K268" s="155" t="s">
        <v>1</v>
      </c>
      <c r="L268" s="32"/>
      <c r="M268" s="160" t="s">
        <v>1</v>
      </c>
      <c r="N268" s="161" t="s">
        <v>41</v>
      </c>
      <c r="P268" s="145">
        <f>O268*H268</f>
        <v>0</v>
      </c>
      <c r="Q268" s="145">
        <v>4.5799999999999999E-3</v>
      </c>
      <c r="R268" s="145">
        <f>Q268*H268</f>
        <v>4.5799999999999999E-3</v>
      </c>
      <c r="S268" s="145">
        <v>0</v>
      </c>
      <c r="T268" s="146">
        <f>S268*H268</f>
        <v>0</v>
      </c>
      <c r="AR268" s="147" t="s">
        <v>188</v>
      </c>
      <c r="AT268" s="147" t="s">
        <v>191</v>
      </c>
      <c r="AU268" s="147" t="s">
        <v>85</v>
      </c>
      <c r="AY268" s="17" t="s">
        <v>181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7" t="s">
        <v>83</v>
      </c>
      <c r="BK268" s="148">
        <f>ROUND(I268*H268,2)</f>
        <v>0</v>
      </c>
      <c r="BL268" s="17" t="s">
        <v>188</v>
      </c>
      <c r="BM268" s="147" t="s">
        <v>3192</v>
      </c>
    </row>
    <row r="269" spans="2:65" s="1" customFormat="1" ht="19.5">
      <c r="B269" s="32"/>
      <c r="D269" s="149" t="s">
        <v>190</v>
      </c>
      <c r="F269" s="150" t="s">
        <v>3191</v>
      </c>
      <c r="I269" s="151"/>
      <c r="L269" s="32"/>
      <c r="M269" s="152"/>
      <c r="T269" s="56"/>
      <c r="AT269" s="17" t="s">
        <v>190</v>
      </c>
      <c r="AU269" s="17" t="s">
        <v>85</v>
      </c>
    </row>
    <row r="270" spans="2:65" s="1" customFormat="1" ht="24.2" customHeight="1">
      <c r="B270" s="134"/>
      <c r="C270" s="153" t="s">
        <v>445</v>
      </c>
      <c r="D270" s="153" t="s">
        <v>191</v>
      </c>
      <c r="E270" s="154" t="s">
        <v>3193</v>
      </c>
      <c r="F270" s="155" t="s">
        <v>3194</v>
      </c>
      <c r="G270" s="156" t="s">
        <v>889</v>
      </c>
      <c r="H270" s="157">
        <v>1</v>
      </c>
      <c r="I270" s="158"/>
      <c r="J270" s="159">
        <f>ROUND(I270*H270,2)</f>
        <v>0</v>
      </c>
      <c r="K270" s="155" t="s">
        <v>1</v>
      </c>
      <c r="L270" s="32"/>
      <c r="M270" s="160" t="s">
        <v>1</v>
      </c>
      <c r="N270" s="161" t="s">
        <v>41</v>
      </c>
      <c r="P270" s="145">
        <f>O270*H270</f>
        <v>0</v>
      </c>
      <c r="Q270" s="145">
        <v>2.63E-3</v>
      </c>
      <c r="R270" s="145">
        <f>Q270*H270</f>
        <v>2.63E-3</v>
      </c>
      <c r="S270" s="145">
        <v>0</v>
      </c>
      <c r="T270" s="146">
        <f>S270*H270</f>
        <v>0</v>
      </c>
      <c r="AR270" s="147" t="s">
        <v>188</v>
      </c>
      <c r="AT270" s="147" t="s">
        <v>191</v>
      </c>
      <c r="AU270" s="147" t="s">
        <v>85</v>
      </c>
      <c r="AY270" s="17" t="s">
        <v>181</v>
      </c>
      <c r="BE270" s="148">
        <f>IF(N270="základní",J270,0)</f>
        <v>0</v>
      </c>
      <c r="BF270" s="148">
        <f>IF(N270="snížená",J270,0)</f>
        <v>0</v>
      </c>
      <c r="BG270" s="148">
        <f>IF(N270="zákl. přenesená",J270,0)</f>
        <v>0</v>
      </c>
      <c r="BH270" s="148">
        <f>IF(N270="sníž. přenesená",J270,0)</f>
        <v>0</v>
      </c>
      <c r="BI270" s="148">
        <f>IF(N270="nulová",J270,0)</f>
        <v>0</v>
      </c>
      <c r="BJ270" s="17" t="s">
        <v>83</v>
      </c>
      <c r="BK270" s="148">
        <f>ROUND(I270*H270,2)</f>
        <v>0</v>
      </c>
      <c r="BL270" s="17" t="s">
        <v>188</v>
      </c>
      <c r="BM270" s="147" t="s">
        <v>3195</v>
      </c>
    </row>
    <row r="271" spans="2:65" s="1" customFormat="1" ht="19.5">
      <c r="B271" s="32"/>
      <c r="D271" s="149" t="s">
        <v>190</v>
      </c>
      <c r="F271" s="150" t="s">
        <v>3194</v>
      </c>
      <c r="I271" s="151"/>
      <c r="L271" s="32"/>
      <c r="M271" s="152"/>
      <c r="T271" s="56"/>
      <c r="AT271" s="17" t="s">
        <v>190</v>
      </c>
      <c r="AU271" s="17" t="s">
        <v>85</v>
      </c>
    </row>
    <row r="272" spans="2:65" s="11" customFormat="1" ht="22.9" customHeight="1">
      <c r="B272" s="124"/>
      <c r="D272" s="125" t="s">
        <v>75</v>
      </c>
      <c r="E272" s="162" t="s">
        <v>3196</v>
      </c>
      <c r="F272" s="162" t="s">
        <v>3197</v>
      </c>
      <c r="I272" s="127"/>
      <c r="J272" s="163">
        <f>BK272</f>
        <v>0</v>
      </c>
      <c r="L272" s="124"/>
      <c r="M272" s="129"/>
      <c r="P272" s="130">
        <f>SUM(P273:P328)</f>
        <v>0</v>
      </c>
      <c r="R272" s="130">
        <f>SUM(R273:R328)</f>
        <v>4.1769999999999995E-2</v>
      </c>
      <c r="T272" s="131">
        <f>SUM(T273:T328)</f>
        <v>0.68326000000000009</v>
      </c>
      <c r="AR272" s="125" t="s">
        <v>85</v>
      </c>
      <c r="AT272" s="132" t="s">
        <v>75</v>
      </c>
      <c r="AU272" s="132" t="s">
        <v>83</v>
      </c>
      <c r="AY272" s="125" t="s">
        <v>181</v>
      </c>
      <c r="BK272" s="133">
        <f>SUM(BK273:BK328)</f>
        <v>0</v>
      </c>
    </row>
    <row r="273" spans="2:65" s="1" customFormat="1" ht="16.5" customHeight="1">
      <c r="B273" s="134"/>
      <c r="C273" s="153" t="s">
        <v>450</v>
      </c>
      <c r="D273" s="153" t="s">
        <v>191</v>
      </c>
      <c r="E273" s="154" t="s">
        <v>3198</v>
      </c>
      <c r="F273" s="155" t="s">
        <v>3199</v>
      </c>
      <c r="G273" s="156" t="s">
        <v>889</v>
      </c>
      <c r="H273" s="157">
        <v>8</v>
      </c>
      <c r="I273" s="158"/>
      <c r="J273" s="159">
        <f>ROUND(I273*H273,2)</f>
        <v>0</v>
      </c>
      <c r="K273" s="155" t="s">
        <v>1</v>
      </c>
      <c r="L273" s="32"/>
      <c r="M273" s="160" t="s">
        <v>1</v>
      </c>
      <c r="N273" s="161" t="s">
        <v>41</v>
      </c>
      <c r="P273" s="145">
        <f>O273*H273</f>
        <v>0</v>
      </c>
      <c r="Q273" s="145">
        <v>0</v>
      </c>
      <c r="R273" s="145">
        <f>Q273*H273</f>
        <v>0</v>
      </c>
      <c r="S273" s="145">
        <v>3.4200000000000001E-2</v>
      </c>
      <c r="T273" s="146">
        <f>S273*H273</f>
        <v>0.27360000000000001</v>
      </c>
      <c r="AR273" s="147" t="s">
        <v>188</v>
      </c>
      <c r="AT273" s="147" t="s">
        <v>191</v>
      </c>
      <c r="AU273" s="147" t="s">
        <v>85</v>
      </c>
      <c r="AY273" s="17" t="s">
        <v>181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7" t="s">
        <v>83</v>
      </c>
      <c r="BK273" s="148">
        <f>ROUND(I273*H273,2)</f>
        <v>0</v>
      </c>
      <c r="BL273" s="17" t="s">
        <v>188</v>
      </c>
      <c r="BM273" s="147" t="s">
        <v>3200</v>
      </c>
    </row>
    <row r="274" spans="2:65" s="1" customFormat="1" ht="11.25">
      <c r="B274" s="32"/>
      <c r="D274" s="149" t="s">
        <v>190</v>
      </c>
      <c r="F274" s="150" t="s">
        <v>3199</v>
      </c>
      <c r="I274" s="151"/>
      <c r="L274" s="32"/>
      <c r="M274" s="152"/>
      <c r="T274" s="56"/>
      <c r="AT274" s="17" t="s">
        <v>190</v>
      </c>
      <c r="AU274" s="17" t="s">
        <v>85</v>
      </c>
    </row>
    <row r="275" spans="2:65" s="1" customFormat="1" ht="16.5" customHeight="1">
      <c r="B275" s="134"/>
      <c r="C275" s="153" t="s">
        <v>454</v>
      </c>
      <c r="D275" s="153" t="s">
        <v>191</v>
      </c>
      <c r="E275" s="154" t="s">
        <v>3201</v>
      </c>
      <c r="F275" s="155" t="s">
        <v>3202</v>
      </c>
      <c r="G275" s="156" t="s">
        <v>185</v>
      </c>
      <c r="H275" s="157">
        <v>2</v>
      </c>
      <c r="I275" s="158"/>
      <c r="J275" s="159">
        <f>ROUND(I275*H275,2)</f>
        <v>0</v>
      </c>
      <c r="K275" s="155" t="s">
        <v>1</v>
      </c>
      <c r="L275" s="32"/>
      <c r="M275" s="160" t="s">
        <v>1</v>
      </c>
      <c r="N275" s="161" t="s">
        <v>41</v>
      </c>
      <c r="P275" s="145">
        <f>O275*H275</f>
        <v>0</v>
      </c>
      <c r="Q275" s="145">
        <v>4.2999999999999999E-4</v>
      </c>
      <c r="R275" s="145">
        <f>Q275*H275</f>
        <v>8.5999999999999998E-4</v>
      </c>
      <c r="S275" s="145">
        <v>0</v>
      </c>
      <c r="T275" s="146">
        <f>S275*H275</f>
        <v>0</v>
      </c>
      <c r="AR275" s="147" t="s">
        <v>188</v>
      </c>
      <c r="AT275" s="147" t="s">
        <v>191</v>
      </c>
      <c r="AU275" s="147" t="s">
        <v>85</v>
      </c>
      <c r="AY275" s="17" t="s">
        <v>181</v>
      </c>
      <c r="BE275" s="148">
        <f>IF(N275="základní",J275,0)</f>
        <v>0</v>
      </c>
      <c r="BF275" s="148">
        <f>IF(N275="snížená",J275,0)</f>
        <v>0</v>
      </c>
      <c r="BG275" s="148">
        <f>IF(N275="zákl. přenesená",J275,0)</f>
        <v>0</v>
      </c>
      <c r="BH275" s="148">
        <f>IF(N275="sníž. přenesená",J275,0)</f>
        <v>0</v>
      </c>
      <c r="BI275" s="148">
        <f>IF(N275="nulová",J275,0)</f>
        <v>0</v>
      </c>
      <c r="BJ275" s="17" t="s">
        <v>83</v>
      </c>
      <c r="BK275" s="148">
        <f>ROUND(I275*H275,2)</f>
        <v>0</v>
      </c>
      <c r="BL275" s="17" t="s">
        <v>188</v>
      </c>
      <c r="BM275" s="147" t="s">
        <v>3203</v>
      </c>
    </row>
    <row r="276" spans="2:65" s="1" customFormat="1" ht="11.25">
      <c r="B276" s="32"/>
      <c r="D276" s="149" t="s">
        <v>190</v>
      </c>
      <c r="F276" s="150" t="s">
        <v>3202</v>
      </c>
      <c r="I276" s="151"/>
      <c r="L276" s="32"/>
      <c r="M276" s="152"/>
      <c r="T276" s="56"/>
      <c r="AT276" s="17" t="s">
        <v>190</v>
      </c>
      <c r="AU276" s="17" t="s">
        <v>85</v>
      </c>
    </row>
    <row r="277" spans="2:65" s="1" customFormat="1" ht="16.5" customHeight="1">
      <c r="B277" s="134"/>
      <c r="C277" s="153" t="s">
        <v>458</v>
      </c>
      <c r="D277" s="153" t="s">
        <v>191</v>
      </c>
      <c r="E277" s="154" t="s">
        <v>3204</v>
      </c>
      <c r="F277" s="155" t="s">
        <v>3205</v>
      </c>
      <c r="G277" s="156" t="s">
        <v>185</v>
      </c>
      <c r="H277" s="157">
        <v>1</v>
      </c>
      <c r="I277" s="158"/>
      <c r="J277" s="159">
        <f>ROUND(I277*H277,2)</f>
        <v>0</v>
      </c>
      <c r="K277" s="155" t="s">
        <v>1</v>
      </c>
      <c r="L277" s="32"/>
      <c r="M277" s="160" t="s">
        <v>1</v>
      </c>
      <c r="N277" s="161" t="s">
        <v>41</v>
      </c>
      <c r="P277" s="145">
        <f>O277*H277</f>
        <v>0</v>
      </c>
      <c r="Q277" s="145">
        <v>5.5000000000000003E-4</v>
      </c>
      <c r="R277" s="145">
        <f>Q277*H277</f>
        <v>5.5000000000000003E-4</v>
      </c>
      <c r="S277" s="145">
        <v>0</v>
      </c>
      <c r="T277" s="146">
        <f>S277*H277</f>
        <v>0</v>
      </c>
      <c r="AR277" s="147" t="s">
        <v>188</v>
      </c>
      <c r="AT277" s="147" t="s">
        <v>191</v>
      </c>
      <c r="AU277" s="147" t="s">
        <v>85</v>
      </c>
      <c r="AY277" s="17" t="s">
        <v>181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7" t="s">
        <v>83</v>
      </c>
      <c r="BK277" s="148">
        <f>ROUND(I277*H277,2)</f>
        <v>0</v>
      </c>
      <c r="BL277" s="17" t="s">
        <v>188</v>
      </c>
      <c r="BM277" s="147" t="s">
        <v>3206</v>
      </c>
    </row>
    <row r="278" spans="2:65" s="1" customFormat="1" ht="11.25">
      <c r="B278" s="32"/>
      <c r="D278" s="149" t="s">
        <v>190</v>
      </c>
      <c r="F278" s="150" t="s">
        <v>3205</v>
      </c>
      <c r="I278" s="151"/>
      <c r="L278" s="32"/>
      <c r="M278" s="152"/>
      <c r="T278" s="56"/>
      <c r="AT278" s="17" t="s">
        <v>190</v>
      </c>
      <c r="AU278" s="17" t="s">
        <v>85</v>
      </c>
    </row>
    <row r="279" spans="2:65" s="1" customFormat="1" ht="21.75" customHeight="1">
      <c r="B279" s="134"/>
      <c r="C279" s="153" t="s">
        <v>463</v>
      </c>
      <c r="D279" s="153" t="s">
        <v>191</v>
      </c>
      <c r="E279" s="154" t="s">
        <v>3207</v>
      </c>
      <c r="F279" s="155" t="s">
        <v>3208</v>
      </c>
      <c r="G279" s="156" t="s">
        <v>185</v>
      </c>
      <c r="H279" s="157">
        <v>5</v>
      </c>
      <c r="I279" s="158"/>
      <c r="J279" s="159">
        <f>ROUND(I279*H279,2)</f>
        <v>0</v>
      </c>
      <c r="K279" s="155" t="s">
        <v>1</v>
      </c>
      <c r="L279" s="32"/>
      <c r="M279" s="160" t="s">
        <v>1</v>
      </c>
      <c r="N279" s="161" t="s">
        <v>41</v>
      </c>
      <c r="P279" s="145">
        <f>O279*H279</f>
        <v>0</v>
      </c>
      <c r="Q279" s="145">
        <v>1.1900000000000001E-3</v>
      </c>
      <c r="R279" s="145">
        <f>Q279*H279</f>
        <v>5.9500000000000004E-3</v>
      </c>
      <c r="S279" s="145">
        <v>0</v>
      </c>
      <c r="T279" s="146">
        <f>S279*H279</f>
        <v>0</v>
      </c>
      <c r="AR279" s="147" t="s">
        <v>188</v>
      </c>
      <c r="AT279" s="147" t="s">
        <v>191</v>
      </c>
      <c r="AU279" s="147" t="s">
        <v>85</v>
      </c>
      <c r="AY279" s="17" t="s">
        <v>181</v>
      </c>
      <c r="BE279" s="148">
        <f>IF(N279="základní",J279,0)</f>
        <v>0</v>
      </c>
      <c r="BF279" s="148">
        <f>IF(N279="snížená",J279,0)</f>
        <v>0</v>
      </c>
      <c r="BG279" s="148">
        <f>IF(N279="zákl. přenesená",J279,0)</f>
        <v>0</v>
      </c>
      <c r="BH279" s="148">
        <f>IF(N279="sníž. přenesená",J279,0)</f>
        <v>0</v>
      </c>
      <c r="BI279" s="148">
        <f>IF(N279="nulová",J279,0)</f>
        <v>0</v>
      </c>
      <c r="BJ279" s="17" t="s">
        <v>83</v>
      </c>
      <c r="BK279" s="148">
        <f>ROUND(I279*H279,2)</f>
        <v>0</v>
      </c>
      <c r="BL279" s="17" t="s">
        <v>188</v>
      </c>
      <c r="BM279" s="147" t="s">
        <v>3209</v>
      </c>
    </row>
    <row r="280" spans="2:65" s="1" customFormat="1" ht="11.25">
      <c r="B280" s="32"/>
      <c r="D280" s="149" t="s">
        <v>190</v>
      </c>
      <c r="F280" s="150" t="s">
        <v>3208</v>
      </c>
      <c r="I280" s="151"/>
      <c r="L280" s="32"/>
      <c r="M280" s="152"/>
      <c r="T280" s="56"/>
      <c r="AT280" s="17" t="s">
        <v>190</v>
      </c>
      <c r="AU280" s="17" t="s">
        <v>85</v>
      </c>
    </row>
    <row r="281" spans="2:65" s="1" customFormat="1" ht="24.2" customHeight="1">
      <c r="B281" s="134"/>
      <c r="C281" s="153" t="s">
        <v>469</v>
      </c>
      <c r="D281" s="153" t="s">
        <v>191</v>
      </c>
      <c r="E281" s="154" t="s">
        <v>3210</v>
      </c>
      <c r="F281" s="155" t="s">
        <v>3211</v>
      </c>
      <c r="G281" s="156" t="s">
        <v>889</v>
      </c>
      <c r="H281" s="157">
        <v>2</v>
      </c>
      <c r="I281" s="158"/>
      <c r="J281" s="159">
        <f>ROUND(I281*H281,2)</f>
        <v>0</v>
      </c>
      <c r="K281" s="155" t="s">
        <v>1</v>
      </c>
      <c r="L281" s="32"/>
      <c r="M281" s="160" t="s">
        <v>1</v>
      </c>
      <c r="N281" s="161" t="s">
        <v>41</v>
      </c>
      <c r="P281" s="145">
        <f>O281*H281</f>
        <v>0</v>
      </c>
      <c r="Q281" s="145">
        <v>0</v>
      </c>
      <c r="R281" s="145">
        <f>Q281*H281</f>
        <v>0</v>
      </c>
      <c r="S281" s="145">
        <v>1.107E-2</v>
      </c>
      <c r="T281" s="146">
        <f>S281*H281</f>
        <v>2.214E-2</v>
      </c>
      <c r="AR281" s="147" t="s">
        <v>188</v>
      </c>
      <c r="AT281" s="147" t="s">
        <v>191</v>
      </c>
      <c r="AU281" s="147" t="s">
        <v>85</v>
      </c>
      <c r="AY281" s="17" t="s">
        <v>181</v>
      </c>
      <c r="BE281" s="148">
        <f>IF(N281="základní",J281,0)</f>
        <v>0</v>
      </c>
      <c r="BF281" s="148">
        <f>IF(N281="snížená",J281,0)</f>
        <v>0</v>
      </c>
      <c r="BG281" s="148">
        <f>IF(N281="zákl. přenesená",J281,0)</f>
        <v>0</v>
      </c>
      <c r="BH281" s="148">
        <f>IF(N281="sníž. přenesená",J281,0)</f>
        <v>0</v>
      </c>
      <c r="BI281" s="148">
        <f>IF(N281="nulová",J281,0)</f>
        <v>0</v>
      </c>
      <c r="BJ281" s="17" t="s">
        <v>83</v>
      </c>
      <c r="BK281" s="148">
        <f>ROUND(I281*H281,2)</f>
        <v>0</v>
      </c>
      <c r="BL281" s="17" t="s">
        <v>188</v>
      </c>
      <c r="BM281" s="147" t="s">
        <v>3212</v>
      </c>
    </row>
    <row r="282" spans="2:65" s="1" customFormat="1" ht="11.25">
      <c r="B282" s="32"/>
      <c r="D282" s="149" t="s">
        <v>190</v>
      </c>
      <c r="F282" s="150" t="s">
        <v>3211</v>
      </c>
      <c r="I282" s="151"/>
      <c r="L282" s="32"/>
      <c r="M282" s="152"/>
      <c r="T282" s="56"/>
      <c r="AT282" s="17" t="s">
        <v>190</v>
      </c>
      <c r="AU282" s="17" t="s">
        <v>85</v>
      </c>
    </row>
    <row r="283" spans="2:65" s="1" customFormat="1" ht="16.5" customHeight="1">
      <c r="B283" s="134"/>
      <c r="C283" s="153" t="s">
        <v>248</v>
      </c>
      <c r="D283" s="153" t="s">
        <v>191</v>
      </c>
      <c r="E283" s="154" t="s">
        <v>3213</v>
      </c>
      <c r="F283" s="155" t="s">
        <v>3214</v>
      </c>
      <c r="G283" s="156" t="s">
        <v>185</v>
      </c>
      <c r="H283" s="157">
        <v>2</v>
      </c>
      <c r="I283" s="158"/>
      <c r="J283" s="159">
        <f>ROUND(I283*H283,2)</f>
        <v>0</v>
      </c>
      <c r="K283" s="155" t="s">
        <v>1</v>
      </c>
      <c r="L283" s="32"/>
      <c r="M283" s="160" t="s">
        <v>1</v>
      </c>
      <c r="N283" s="161" t="s">
        <v>41</v>
      </c>
      <c r="P283" s="145">
        <f>O283*H283</f>
        <v>0</v>
      </c>
      <c r="Q283" s="145">
        <v>6.8999999999999997E-4</v>
      </c>
      <c r="R283" s="145">
        <f>Q283*H283</f>
        <v>1.3799999999999999E-3</v>
      </c>
      <c r="S283" s="145">
        <v>0</v>
      </c>
      <c r="T283" s="146">
        <f>S283*H283</f>
        <v>0</v>
      </c>
      <c r="AR283" s="147" t="s">
        <v>188</v>
      </c>
      <c r="AT283" s="147" t="s">
        <v>191</v>
      </c>
      <c r="AU283" s="147" t="s">
        <v>85</v>
      </c>
      <c r="AY283" s="17" t="s">
        <v>181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7" t="s">
        <v>83</v>
      </c>
      <c r="BK283" s="148">
        <f>ROUND(I283*H283,2)</f>
        <v>0</v>
      </c>
      <c r="BL283" s="17" t="s">
        <v>188</v>
      </c>
      <c r="BM283" s="147" t="s">
        <v>3215</v>
      </c>
    </row>
    <row r="284" spans="2:65" s="1" customFormat="1" ht="11.25">
      <c r="B284" s="32"/>
      <c r="D284" s="149" t="s">
        <v>190</v>
      </c>
      <c r="F284" s="150" t="s">
        <v>3214</v>
      </c>
      <c r="I284" s="151"/>
      <c r="L284" s="32"/>
      <c r="M284" s="152"/>
      <c r="T284" s="56"/>
      <c r="AT284" s="17" t="s">
        <v>190</v>
      </c>
      <c r="AU284" s="17" t="s">
        <v>85</v>
      </c>
    </row>
    <row r="285" spans="2:65" s="1" customFormat="1" ht="16.5" customHeight="1">
      <c r="B285" s="134"/>
      <c r="C285" s="153" t="s">
        <v>481</v>
      </c>
      <c r="D285" s="153" t="s">
        <v>191</v>
      </c>
      <c r="E285" s="154" t="s">
        <v>3216</v>
      </c>
      <c r="F285" s="155" t="s">
        <v>3217</v>
      </c>
      <c r="G285" s="156" t="s">
        <v>889</v>
      </c>
      <c r="H285" s="157">
        <v>5</v>
      </c>
      <c r="I285" s="158"/>
      <c r="J285" s="159">
        <f>ROUND(I285*H285,2)</f>
        <v>0</v>
      </c>
      <c r="K285" s="155" t="s">
        <v>1</v>
      </c>
      <c r="L285" s="32"/>
      <c r="M285" s="160" t="s">
        <v>1</v>
      </c>
      <c r="N285" s="161" t="s">
        <v>41</v>
      </c>
      <c r="P285" s="145">
        <f>O285*H285</f>
        <v>0</v>
      </c>
      <c r="Q285" s="145">
        <v>0</v>
      </c>
      <c r="R285" s="145">
        <f>Q285*H285</f>
        <v>0</v>
      </c>
      <c r="S285" s="145">
        <v>1.9460000000000002E-2</v>
      </c>
      <c r="T285" s="146">
        <f>S285*H285</f>
        <v>9.7300000000000011E-2</v>
      </c>
      <c r="AR285" s="147" t="s">
        <v>188</v>
      </c>
      <c r="AT285" s="147" t="s">
        <v>191</v>
      </c>
      <c r="AU285" s="147" t="s">
        <v>85</v>
      </c>
      <c r="AY285" s="17" t="s">
        <v>181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7" t="s">
        <v>83</v>
      </c>
      <c r="BK285" s="148">
        <f>ROUND(I285*H285,2)</f>
        <v>0</v>
      </c>
      <c r="BL285" s="17" t="s">
        <v>188</v>
      </c>
      <c r="BM285" s="147" t="s">
        <v>3218</v>
      </c>
    </row>
    <row r="286" spans="2:65" s="1" customFormat="1" ht="11.25">
      <c r="B286" s="32"/>
      <c r="D286" s="149" t="s">
        <v>190</v>
      </c>
      <c r="F286" s="150" t="s">
        <v>3217</v>
      </c>
      <c r="I286" s="151"/>
      <c r="L286" s="32"/>
      <c r="M286" s="152"/>
      <c r="T286" s="56"/>
      <c r="AT286" s="17" t="s">
        <v>190</v>
      </c>
      <c r="AU286" s="17" t="s">
        <v>85</v>
      </c>
    </row>
    <row r="287" spans="2:65" s="1" customFormat="1" ht="21.75" customHeight="1">
      <c r="B287" s="134"/>
      <c r="C287" s="153" t="s">
        <v>487</v>
      </c>
      <c r="D287" s="153" t="s">
        <v>191</v>
      </c>
      <c r="E287" s="154" t="s">
        <v>3219</v>
      </c>
      <c r="F287" s="155" t="s">
        <v>3220</v>
      </c>
      <c r="G287" s="156" t="s">
        <v>889</v>
      </c>
      <c r="H287" s="157">
        <v>10</v>
      </c>
      <c r="I287" s="158"/>
      <c r="J287" s="159">
        <f>ROUND(I287*H287,2)</f>
        <v>0</v>
      </c>
      <c r="K287" s="155" t="s">
        <v>1</v>
      </c>
      <c r="L287" s="32"/>
      <c r="M287" s="160" t="s">
        <v>1</v>
      </c>
      <c r="N287" s="161" t="s">
        <v>41</v>
      </c>
      <c r="P287" s="145">
        <f>O287*H287</f>
        <v>0</v>
      </c>
      <c r="Q287" s="145">
        <v>1.73E-3</v>
      </c>
      <c r="R287" s="145">
        <f>Q287*H287</f>
        <v>1.7299999999999999E-2</v>
      </c>
      <c r="S287" s="145">
        <v>0</v>
      </c>
      <c r="T287" s="146">
        <f>S287*H287</f>
        <v>0</v>
      </c>
      <c r="AR287" s="147" t="s">
        <v>188</v>
      </c>
      <c r="AT287" s="147" t="s">
        <v>191</v>
      </c>
      <c r="AU287" s="147" t="s">
        <v>85</v>
      </c>
      <c r="AY287" s="17" t="s">
        <v>181</v>
      </c>
      <c r="BE287" s="148">
        <f>IF(N287="základní",J287,0)</f>
        <v>0</v>
      </c>
      <c r="BF287" s="148">
        <f>IF(N287="snížená",J287,0)</f>
        <v>0</v>
      </c>
      <c r="BG287" s="148">
        <f>IF(N287="zákl. přenesená",J287,0)</f>
        <v>0</v>
      </c>
      <c r="BH287" s="148">
        <f>IF(N287="sníž. přenesená",J287,0)</f>
        <v>0</v>
      </c>
      <c r="BI287" s="148">
        <f>IF(N287="nulová",J287,0)</f>
        <v>0</v>
      </c>
      <c r="BJ287" s="17" t="s">
        <v>83</v>
      </c>
      <c r="BK287" s="148">
        <f>ROUND(I287*H287,2)</f>
        <v>0</v>
      </c>
      <c r="BL287" s="17" t="s">
        <v>188</v>
      </c>
      <c r="BM287" s="147" t="s">
        <v>3221</v>
      </c>
    </row>
    <row r="288" spans="2:65" s="1" customFormat="1" ht="11.25">
      <c r="B288" s="32"/>
      <c r="D288" s="149" t="s">
        <v>190</v>
      </c>
      <c r="F288" s="150" t="s">
        <v>3220</v>
      </c>
      <c r="I288" s="151"/>
      <c r="L288" s="32"/>
      <c r="M288" s="152"/>
      <c r="T288" s="56"/>
      <c r="AT288" s="17" t="s">
        <v>190</v>
      </c>
      <c r="AU288" s="17" t="s">
        <v>85</v>
      </c>
    </row>
    <row r="289" spans="2:65" s="1" customFormat="1" ht="21.75" customHeight="1">
      <c r="B289" s="134"/>
      <c r="C289" s="153" t="s">
        <v>1020</v>
      </c>
      <c r="D289" s="153" t="s">
        <v>191</v>
      </c>
      <c r="E289" s="154" t="s">
        <v>3222</v>
      </c>
      <c r="F289" s="155" t="s">
        <v>3223</v>
      </c>
      <c r="G289" s="156" t="s">
        <v>889</v>
      </c>
      <c r="H289" s="157">
        <v>1</v>
      </c>
      <c r="I289" s="158"/>
      <c r="J289" s="159">
        <f>ROUND(I289*H289,2)</f>
        <v>0</v>
      </c>
      <c r="K289" s="155" t="s">
        <v>1</v>
      </c>
      <c r="L289" s="32"/>
      <c r="M289" s="160" t="s">
        <v>1</v>
      </c>
      <c r="N289" s="161" t="s">
        <v>41</v>
      </c>
      <c r="P289" s="145">
        <f>O289*H289</f>
        <v>0</v>
      </c>
      <c r="Q289" s="145">
        <v>0</v>
      </c>
      <c r="R289" s="145">
        <f>Q289*H289</f>
        <v>0</v>
      </c>
      <c r="S289" s="145">
        <v>8.7999999999999995E-2</v>
      </c>
      <c r="T289" s="146">
        <f>S289*H289</f>
        <v>8.7999999999999995E-2</v>
      </c>
      <c r="AR289" s="147" t="s">
        <v>188</v>
      </c>
      <c r="AT289" s="147" t="s">
        <v>191</v>
      </c>
      <c r="AU289" s="147" t="s">
        <v>85</v>
      </c>
      <c r="AY289" s="17" t="s">
        <v>181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7" t="s">
        <v>83</v>
      </c>
      <c r="BK289" s="148">
        <f>ROUND(I289*H289,2)</f>
        <v>0</v>
      </c>
      <c r="BL289" s="17" t="s">
        <v>188</v>
      </c>
      <c r="BM289" s="147" t="s">
        <v>3224</v>
      </c>
    </row>
    <row r="290" spans="2:65" s="1" customFormat="1" ht="11.25">
      <c r="B290" s="32"/>
      <c r="D290" s="149" t="s">
        <v>190</v>
      </c>
      <c r="F290" s="150" t="s">
        <v>3223</v>
      </c>
      <c r="I290" s="151"/>
      <c r="L290" s="32"/>
      <c r="M290" s="152"/>
      <c r="T290" s="56"/>
      <c r="AT290" s="17" t="s">
        <v>190</v>
      </c>
      <c r="AU290" s="17" t="s">
        <v>85</v>
      </c>
    </row>
    <row r="291" spans="2:65" s="1" customFormat="1" ht="16.5" customHeight="1">
      <c r="B291" s="134"/>
      <c r="C291" s="153" t="s">
        <v>793</v>
      </c>
      <c r="D291" s="153" t="s">
        <v>191</v>
      </c>
      <c r="E291" s="154" t="s">
        <v>3225</v>
      </c>
      <c r="F291" s="155" t="s">
        <v>3226</v>
      </c>
      <c r="G291" s="156" t="s">
        <v>889</v>
      </c>
      <c r="H291" s="157">
        <v>1</v>
      </c>
      <c r="I291" s="158"/>
      <c r="J291" s="159">
        <f>ROUND(I291*H291,2)</f>
        <v>0</v>
      </c>
      <c r="K291" s="155" t="s">
        <v>1</v>
      </c>
      <c r="L291" s="32"/>
      <c r="M291" s="160" t="s">
        <v>1</v>
      </c>
      <c r="N291" s="161" t="s">
        <v>41</v>
      </c>
      <c r="P291" s="145">
        <f>O291*H291</f>
        <v>0</v>
      </c>
      <c r="Q291" s="145">
        <v>5.8300000000000001E-3</v>
      </c>
      <c r="R291" s="145">
        <f>Q291*H291</f>
        <v>5.8300000000000001E-3</v>
      </c>
      <c r="S291" s="145">
        <v>0</v>
      </c>
      <c r="T291" s="146">
        <f>S291*H291</f>
        <v>0</v>
      </c>
      <c r="AR291" s="147" t="s">
        <v>188</v>
      </c>
      <c r="AT291" s="147" t="s">
        <v>191</v>
      </c>
      <c r="AU291" s="147" t="s">
        <v>85</v>
      </c>
      <c r="AY291" s="17" t="s">
        <v>181</v>
      </c>
      <c r="BE291" s="148">
        <f>IF(N291="základní",J291,0)</f>
        <v>0</v>
      </c>
      <c r="BF291" s="148">
        <f>IF(N291="snížená",J291,0)</f>
        <v>0</v>
      </c>
      <c r="BG291" s="148">
        <f>IF(N291="zákl. přenesená",J291,0)</f>
        <v>0</v>
      </c>
      <c r="BH291" s="148">
        <f>IF(N291="sníž. přenesená",J291,0)</f>
        <v>0</v>
      </c>
      <c r="BI291" s="148">
        <f>IF(N291="nulová",J291,0)</f>
        <v>0</v>
      </c>
      <c r="BJ291" s="17" t="s">
        <v>83</v>
      </c>
      <c r="BK291" s="148">
        <f>ROUND(I291*H291,2)</f>
        <v>0</v>
      </c>
      <c r="BL291" s="17" t="s">
        <v>188</v>
      </c>
      <c r="BM291" s="147" t="s">
        <v>3227</v>
      </c>
    </row>
    <row r="292" spans="2:65" s="1" customFormat="1" ht="11.25">
      <c r="B292" s="32"/>
      <c r="D292" s="149" t="s">
        <v>190</v>
      </c>
      <c r="F292" s="150" t="s">
        <v>3226</v>
      </c>
      <c r="I292" s="151"/>
      <c r="L292" s="32"/>
      <c r="M292" s="152"/>
      <c r="T292" s="56"/>
      <c r="AT292" s="17" t="s">
        <v>190</v>
      </c>
      <c r="AU292" s="17" t="s">
        <v>85</v>
      </c>
    </row>
    <row r="293" spans="2:65" s="1" customFormat="1" ht="16.5" customHeight="1">
      <c r="B293" s="134"/>
      <c r="C293" s="153" t="s">
        <v>1027</v>
      </c>
      <c r="D293" s="153" t="s">
        <v>191</v>
      </c>
      <c r="E293" s="154" t="s">
        <v>3228</v>
      </c>
      <c r="F293" s="155" t="s">
        <v>3229</v>
      </c>
      <c r="G293" s="156" t="s">
        <v>889</v>
      </c>
      <c r="H293" s="157">
        <v>4</v>
      </c>
      <c r="I293" s="158"/>
      <c r="J293" s="159">
        <f>ROUND(I293*H293,2)</f>
        <v>0</v>
      </c>
      <c r="K293" s="155" t="s">
        <v>1</v>
      </c>
      <c r="L293" s="32"/>
      <c r="M293" s="160" t="s">
        <v>1</v>
      </c>
      <c r="N293" s="161" t="s">
        <v>41</v>
      </c>
      <c r="P293" s="145">
        <f>O293*H293</f>
        <v>0</v>
      </c>
      <c r="Q293" s="145">
        <v>1.7000000000000001E-4</v>
      </c>
      <c r="R293" s="145">
        <f>Q293*H293</f>
        <v>6.8000000000000005E-4</v>
      </c>
      <c r="S293" s="145">
        <v>0</v>
      </c>
      <c r="T293" s="146">
        <f>S293*H293</f>
        <v>0</v>
      </c>
      <c r="AR293" s="147" t="s">
        <v>188</v>
      </c>
      <c r="AT293" s="147" t="s">
        <v>191</v>
      </c>
      <c r="AU293" s="147" t="s">
        <v>85</v>
      </c>
      <c r="AY293" s="17" t="s">
        <v>181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7" t="s">
        <v>83</v>
      </c>
      <c r="BK293" s="148">
        <f>ROUND(I293*H293,2)</f>
        <v>0</v>
      </c>
      <c r="BL293" s="17" t="s">
        <v>188</v>
      </c>
      <c r="BM293" s="147" t="s">
        <v>3230</v>
      </c>
    </row>
    <row r="294" spans="2:65" s="1" customFormat="1" ht="11.25">
      <c r="B294" s="32"/>
      <c r="D294" s="149" t="s">
        <v>190</v>
      </c>
      <c r="F294" s="150" t="s">
        <v>3229</v>
      </c>
      <c r="I294" s="151"/>
      <c r="L294" s="32"/>
      <c r="M294" s="152"/>
      <c r="T294" s="56"/>
      <c r="AT294" s="17" t="s">
        <v>190</v>
      </c>
      <c r="AU294" s="17" t="s">
        <v>85</v>
      </c>
    </row>
    <row r="295" spans="2:65" s="1" customFormat="1" ht="16.5" customHeight="1">
      <c r="B295" s="134"/>
      <c r="C295" s="153" t="s">
        <v>796</v>
      </c>
      <c r="D295" s="153" t="s">
        <v>191</v>
      </c>
      <c r="E295" s="154" t="s">
        <v>3231</v>
      </c>
      <c r="F295" s="155" t="s">
        <v>3232</v>
      </c>
      <c r="G295" s="156" t="s">
        <v>185</v>
      </c>
      <c r="H295" s="157">
        <v>33</v>
      </c>
      <c r="I295" s="158"/>
      <c r="J295" s="159">
        <f>ROUND(I295*H295,2)</f>
        <v>0</v>
      </c>
      <c r="K295" s="155" t="s">
        <v>1</v>
      </c>
      <c r="L295" s="32"/>
      <c r="M295" s="160" t="s">
        <v>1</v>
      </c>
      <c r="N295" s="161" t="s">
        <v>41</v>
      </c>
      <c r="P295" s="145">
        <f>O295*H295</f>
        <v>0</v>
      </c>
      <c r="Q295" s="145">
        <v>0</v>
      </c>
      <c r="R295" s="145">
        <f>Q295*H295</f>
        <v>0</v>
      </c>
      <c r="S295" s="145">
        <v>0</v>
      </c>
      <c r="T295" s="146">
        <f>S295*H295</f>
        <v>0</v>
      </c>
      <c r="AR295" s="147" t="s">
        <v>188</v>
      </c>
      <c r="AT295" s="147" t="s">
        <v>191</v>
      </c>
      <c r="AU295" s="147" t="s">
        <v>85</v>
      </c>
      <c r="AY295" s="17" t="s">
        <v>181</v>
      </c>
      <c r="BE295" s="148">
        <f>IF(N295="základní",J295,0)</f>
        <v>0</v>
      </c>
      <c r="BF295" s="148">
        <f>IF(N295="snížená",J295,0)</f>
        <v>0</v>
      </c>
      <c r="BG295" s="148">
        <f>IF(N295="zákl. přenesená",J295,0)</f>
        <v>0</v>
      </c>
      <c r="BH295" s="148">
        <f>IF(N295="sníž. přenesená",J295,0)</f>
        <v>0</v>
      </c>
      <c r="BI295" s="148">
        <f>IF(N295="nulová",J295,0)</f>
        <v>0</v>
      </c>
      <c r="BJ295" s="17" t="s">
        <v>83</v>
      </c>
      <c r="BK295" s="148">
        <f>ROUND(I295*H295,2)</f>
        <v>0</v>
      </c>
      <c r="BL295" s="17" t="s">
        <v>188</v>
      </c>
      <c r="BM295" s="147" t="s">
        <v>3233</v>
      </c>
    </row>
    <row r="296" spans="2:65" s="1" customFormat="1" ht="11.25">
      <c r="B296" s="32"/>
      <c r="D296" s="149" t="s">
        <v>190</v>
      </c>
      <c r="F296" s="150" t="s">
        <v>3232</v>
      </c>
      <c r="I296" s="151"/>
      <c r="L296" s="32"/>
      <c r="M296" s="152"/>
      <c r="T296" s="56"/>
      <c r="AT296" s="17" t="s">
        <v>190</v>
      </c>
      <c r="AU296" s="17" t="s">
        <v>85</v>
      </c>
    </row>
    <row r="297" spans="2:65" s="1" customFormat="1" ht="16.5" customHeight="1">
      <c r="B297" s="134"/>
      <c r="C297" s="153" t="s">
        <v>1034</v>
      </c>
      <c r="D297" s="153" t="s">
        <v>191</v>
      </c>
      <c r="E297" s="154" t="s">
        <v>3234</v>
      </c>
      <c r="F297" s="155" t="s">
        <v>3235</v>
      </c>
      <c r="G297" s="156" t="s">
        <v>185</v>
      </c>
      <c r="H297" s="157">
        <v>1</v>
      </c>
      <c r="I297" s="158"/>
      <c r="J297" s="159">
        <f>ROUND(I297*H297,2)</f>
        <v>0</v>
      </c>
      <c r="K297" s="155" t="s">
        <v>1</v>
      </c>
      <c r="L297" s="32"/>
      <c r="M297" s="160" t="s">
        <v>1</v>
      </c>
      <c r="N297" s="161" t="s">
        <v>41</v>
      </c>
      <c r="P297" s="145">
        <f>O297*H297</f>
        <v>0</v>
      </c>
      <c r="Q297" s="145">
        <v>0</v>
      </c>
      <c r="R297" s="145">
        <f>Q297*H297</f>
        <v>0</v>
      </c>
      <c r="S297" s="145">
        <v>0</v>
      </c>
      <c r="T297" s="146">
        <f>S297*H297</f>
        <v>0</v>
      </c>
      <c r="AR297" s="147" t="s">
        <v>188</v>
      </c>
      <c r="AT297" s="147" t="s">
        <v>191</v>
      </c>
      <c r="AU297" s="147" t="s">
        <v>85</v>
      </c>
      <c r="AY297" s="17" t="s">
        <v>181</v>
      </c>
      <c r="BE297" s="148">
        <f>IF(N297="základní",J297,0)</f>
        <v>0</v>
      </c>
      <c r="BF297" s="148">
        <f>IF(N297="snížená",J297,0)</f>
        <v>0</v>
      </c>
      <c r="BG297" s="148">
        <f>IF(N297="zákl. přenesená",J297,0)</f>
        <v>0</v>
      </c>
      <c r="BH297" s="148">
        <f>IF(N297="sníž. přenesená",J297,0)</f>
        <v>0</v>
      </c>
      <c r="BI297" s="148">
        <f>IF(N297="nulová",J297,0)</f>
        <v>0</v>
      </c>
      <c r="BJ297" s="17" t="s">
        <v>83</v>
      </c>
      <c r="BK297" s="148">
        <f>ROUND(I297*H297,2)</f>
        <v>0</v>
      </c>
      <c r="BL297" s="17" t="s">
        <v>188</v>
      </c>
      <c r="BM297" s="147" t="s">
        <v>3236</v>
      </c>
    </row>
    <row r="298" spans="2:65" s="1" customFormat="1" ht="11.25">
      <c r="B298" s="32"/>
      <c r="D298" s="149" t="s">
        <v>190</v>
      </c>
      <c r="F298" s="150" t="s">
        <v>3235</v>
      </c>
      <c r="I298" s="151"/>
      <c r="L298" s="32"/>
      <c r="M298" s="152"/>
      <c r="T298" s="56"/>
      <c r="AT298" s="17" t="s">
        <v>190</v>
      </c>
      <c r="AU298" s="17" t="s">
        <v>85</v>
      </c>
    </row>
    <row r="299" spans="2:65" s="1" customFormat="1" ht="16.5" customHeight="1">
      <c r="B299" s="134"/>
      <c r="C299" s="153" t="s">
        <v>799</v>
      </c>
      <c r="D299" s="153" t="s">
        <v>191</v>
      </c>
      <c r="E299" s="154" t="s">
        <v>3237</v>
      </c>
      <c r="F299" s="155" t="s">
        <v>3238</v>
      </c>
      <c r="G299" s="156" t="s">
        <v>185</v>
      </c>
      <c r="H299" s="157">
        <v>1</v>
      </c>
      <c r="I299" s="158"/>
      <c r="J299" s="159">
        <f>ROUND(I299*H299,2)</f>
        <v>0</v>
      </c>
      <c r="K299" s="155" t="s">
        <v>1</v>
      </c>
      <c r="L299" s="32"/>
      <c r="M299" s="160" t="s">
        <v>1</v>
      </c>
      <c r="N299" s="161" t="s">
        <v>41</v>
      </c>
      <c r="P299" s="145">
        <f>O299*H299</f>
        <v>0</v>
      </c>
      <c r="Q299" s="145">
        <v>0</v>
      </c>
      <c r="R299" s="145">
        <f>Q299*H299</f>
        <v>0</v>
      </c>
      <c r="S299" s="145">
        <v>0</v>
      </c>
      <c r="T299" s="146">
        <f>S299*H299</f>
        <v>0</v>
      </c>
      <c r="AR299" s="147" t="s">
        <v>188</v>
      </c>
      <c r="AT299" s="147" t="s">
        <v>191</v>
      </c>
      <c r="AU299" s="147" t="s">
        <v>85</v>
      </c>
      <c r="AY299" s="17" t="s">
        <v>181</v>
      </c>
      <c r="BE299" s="148">
        <f>IF(N299="základní",J299,0)</f>
        <v>0</v>
      </c>
      <c r="BF299" s="148">
        <f>IF(N299="snížená",J299,0)</f>
        <v>0</v>
      </c>
      <c r="BG299" s="148">
        <f>IF(N299="zákl. přenesená",J299,0)</f>
        <v>0</v>
      </c>
      <c r="BH299" s="148">
        <f>IF(N299="sníž. přenesená",J299,0)</f>
        <v>0</v>
      </c>
      <c r="BI299" s="148">
        <f>IF(N299="nulová",J299,0)</f>
        <v>0</v>
      </c>
      <c r="BJ299" s="17" t="s">
        <v>83</v>
      </c>
      <c r="BK299" s="148">
        <f>ROUND(I299*H299,2)</f>
        <v>0</v>
      </c>
      <c r="BL299" s="17" t="s">
        <v>188</v>
      </c>
      <c r="BM299" s="147" t="s">
        <v>3239</v>
      </c>
    </row>
    <row r="300" spans="2:65" s="1" customFormat="1" ht="11.25">
      <c r="B300" s="32"/>
      <c r="D300" s="149" t="s">
        <v>190</v>
      </c>
      <c r="F300" s="150" t="s">
        <v>3238</v>
      </c>
      <c r="I300" s="151"/>
      <c r="L300" s="32"/>
      <c r="M300" s="152"/>
      <c r="T300" s="56"/>
      <c r="AT300" s="17" t="s">
        <v>190</v>
      </c>
      <c r="AU300" s="17" t="s">
        <v>85</v>
      </c>
    </row>
    <row r="301" spans="2:65" s="1" customFormat="1" ht="16.5" customHeight="1">
      <c r="B301" s="134"/>
      <c r="C301" s="153" t="s">
        <v>1041</v>
      </c>
      <c r="D301" s="153" t="s">
        <v>191</v>
      </c>
      <c r="E301" s="154" t="s">
        <v>3240</v>
      </c>
      <c r="F301" s="155" t="s">
        <v>3241</v>
      </c>
      <c r="G301" s="156" t="s">
        <v>889</v>
      </c>
      <c r="H301" s="157">
        <v>2</v>
      </c>
      <c r="I301" s="158"/>
      <c r="J301" s="159">
        <f>ROUND(I301*H301,2)</f>
        <v>0</v>
      </c>
      <c r="K301" s="155" t="s">
        <v>1</v>
      </c>
      <c r="L301" s="32"/>
      <c r="M301" s="160" t="s">
        <v>1</v>
      </c>
      <c r="N301" s="161" t="s">
        <v>41</v>
      </c>
      <c r="P301" s="145">
        <f>O301*H301</f>
        <v>0</v>
      </c>
      <c r="Q301" s="145">
        <v>4.2999999999999999E-4</v>
      </c>
      <c r="R301" s="145">
        <f>Q301*H301</f>
        <v>8.5999999999999998E-4</v>
      </c>
      <c r="S301" s="145">
        <v>0</v>
      </c>
      <c r="T301" s="146">
        <f>S301*H301</f>
        <v>0</v>
      </c>
      <c r="AR301" s="147" t="s">
        <v>188</v>
      </c>
      <c r="AT301" s="147" t="s">
        <v>191</v>
      </c>
      <c r="AU301" s="147" t="s">
        <v>85</v>
      </c>
      <c r="AY301" s="17" t="s">
        <v>181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7" t="s">
        <v>83</v>
      </c>
      <c r="BK301" s="148">
        <f>ROUND(I301*H301,2)</f>
        <v>0</v>
      </c>
      <c r="BL301" s="17" t="s">
        <v>188</v>
      </c>
      <c r="BM301" s="147" t="s">
        <v>3242</v>
      </c>
    </row>
    <row r="302" spans="2:65" s="1" customFormat="1" ht="11.25">
      <c r="B302" s="32"/>
      <c r="D302" s="149" t="s">
        <v>190</v>
      </c>
      <c r="F302" s="150" t="s">
        <v>3241</v>
      </c>
      <c r="I302" s="151"/>
      <c r="L302" s="32"/>
      <c r="M302" s="152"/>
      <c r="T302" s="56"/>
      <c r="AT302" s="17" t="s">
        <v>190</v>
      </c>
      <c r="AU302" s="17" t="s">
        <v>85</v>
      </c>
    </row>
    <row r="303" spans="2:65" s="1" customFormat="1" ht="16.5" customHeight="1">
      <c r="B303" s="134"/>
      <c r="C303" s="153" t="s">
        <v>802</v>
      </c>
      <c r="D303" s="153" t="s">
        <v>191</v>
      </c>
      <c r="E303" s="154" t="s">
        <v>3243</v>
      </c>
      <c r="F303" s="155" t="s">
        <v>3244</v>
      </c>
      <c r="G303" s="156" t="s">
        <v>889</v>
      </c>
      <c r="H303" s="157">
        <v>1</v>
      </c>
      <c r="I303" s="158"/>
      <c r="J303" s="159">
        <f>ROUND(I303*H303,2)</f>
        <v>0</v>
      </c>
      <c r="K303" s="155" t="s">
        <v>1</v>
      </c>
      <c r="L303" s="32"/>
      <c r="M303" s="160" t="s">
        <v>1</v>
      </c>
      <c r="N303" s="161" t="s">
        <v>41</v>
      </c>
      <c r="P303" s="145">
        <f>O303*H303</f>
        <v>0</v>
      </c>
      <c r="Q303" s="145">
        <v>0</v>
      </c>
      <c r="R303" s="145">
        <f>Q303*H303</f>
        <v>0</v>
      </c>
      <c r="S303" s="145">
        <v>1.8800000000000001E-2</v>
      </c>
      <c r="T303" s="146">
        <f>S303*H303</f>
        <v>1.8800000000000001E-2</v>
      </c>
      <c r="AR303" s="147" t="s">
        <v>188</v>
      </c>
      <c r="AT303" s="147" t="s">
        <v>191</v>
      </c>
      <c r="AU303" s="147" t="s">
        <v>85</v>
      </c>
      <c r="AY303" s="17" t="s">
        <v>181</v>
      </c>
      <c r="BE303" s="148">
        <f>IF(N303="základní",J303,0)</f>
        <v>0</v>
      </c>
      <c r="BF303" s="148">
        <f>IF(N303="snížená",J303,0)</f>
        <v>0</v>
      </c>
      <c r="BG303" s="148">
        <f>IF(N303="zákl. přenesená",J303,0)</f>
        <v>0</v>
      </c>
      <c r="BH303" s="148">
        <f>IF(N303="sníž. přenesená",J303,0)</f>
        <v>0</v>
      </c>
      <c r="BI303" s="148">
        <f>IF(N303="nulová",J303,0)</f>
        <v>0</v>
      </c>
      <c r="BJ303" s="17" t="s">
        <v>83</v>
      </c>
      <c r="BK303" s="148">
        <f>ROUND(I303*H303,2)</f>
        <v>0</v>
      </c>
      <c r="BL303" s="17" t="s">
        <v>188</v>
      </c>
      <c r="BM303" s="147" t="s">
        <v>3245</v>
      </c>
    </row>
    <row r="304" spans="2:65" s="1" customFormat="1" ht="11.25">
      <c r="B304" s="32"/>
      <c r="D304" s="149" t="s">
        <v>190</v>
      </c>
      <c r="F304" s="150" t="s">
        <v>3244</v>
      </c>
      <c r="I304" s="151"/>
      <c r="L304" s="32"/>
      <c r="M304" s="152"/>
      <c r="T304" s="56"/>
      <c r="AT304" s="17" t="s">
        <v>190</v>
      </c>
      <c r="AU304" s="17" t="s">
        <v>85</v>
      </c>
    </row>
    <row r="305" spans="2:65" s="1" customFormat="1" ht="16.5" customHeight="1">
      <c r="B305" s="134"/>
      <c r="C305" s="153" t="s">
        <v>1050</v>
      </c>
      <c r="D305" s="153" t="s">
        <v>191</v>
      </c>
      <c r="E305" s="154" t="s">
        <v>3246</v>
      </c>
      <c r="F305" s="155" t="s">
        <v>3247</v>
      </c>
      <c r="G305" s="156" t="s">
        <v>889</v>
      </c>
      <c r="H305" s="157">
        <v>3</v>
      </c>
      <c r="I305" s="158"/>
      <c r="J305" s="159">
        <f>ROUND(I305*H305,2)</f>
        <v>0</v>
      </c>
      <c r="K305" s="155" t="s">
        <v>1</v>
      </c>
      <c r="L305" s="32"/>
      <c r="M305" s="160" t="s">
        <v>1</v>
      </c>
      <c r="N305" s="161" t="s">
        <v>41</v>
      </c>
      <c r="P305" s="145">
        <f>O305*H305</f>
        <v>0</v>
      </c>
      <c r="Q305" s="145">
        <v>6.4000000000000005E-4</v>
      </c>
      <c r="R305" s="145">
        <f>Q305*H305</f>
        <v>1.9200000000000003E-3</v>
      </c>
      <c r="S305" s="145">
        <v>0</v>
      </c>
      <c r="T305" s="146">
        <f>S305*H305</f>
        <v>0</v>
      </c>
      <c r="AR305" s="147" t="s">
        <v>188</v>
      </c>
      <c r="AT305" s="147" t="s">
        <v>191</v>
      </c>
      <c r="AU305" s="147" t="s">
        <v>85</v>
      </c>
      <c r="AY305" s="17" t="s">
        <v>181</v>
      </c>
      <c r="BE305" s="148">
        <f>IF(N305="základní",J305,0)</f>
        <v>0</v>
      </c>
      <c r="BF305" s="148">
        <f>IF(N305="snížená",J305,0)</f>
        <v>0</v>
      </c>
      <c r="BG305" s="148">
        <f>IF(N305="zákl. přenesená",J305,0)</f>
        <v>0</v>
      </c>
      <c r="BH305" s="148">
        <f>IF(N305="sníž. přenesená",J305,0)</f>
        <v>0</v>
      </c>
      <c r="BI305" s="148">
        <f>IF(N305="nulová",J305,0)</f>
        <v>0</v>
      </c>
      <c r="BJ305" s="17" t="s">
        <v>83</v>
      </c>
      <c r="BK305" s="148">
        <f>ROUND(I305*H305,2)</f>
        <v>0</v>
      </c>
      <c r="BL305" s="17" t="s">
        <v>188</v>
      </c>
      <c r="BM305" s="147" t="s">
        <v>3248</v>
      </c>
    </row>
    <row r="306" spans="2:65" s="1" customFormat="1" ht="11.25">
      <c r="B306" s="32"/>
      <c r="D306" s="149" t="s">
        <v>190</v>
      </c>
      <c r="F306" s="150" t="s">
        <v>3247</v>
      </c>
      <c r="I306" s="151"/>
      <c r="L306" s="32"/>
      <c r="M306" s="152"/>
      <c r="T306" s="56"/>
      <c r="AT306" s="17" t="s">
        <v>190</v>
      </c>
      <c r="AU306" s="17" t="s">
        <v>85</v>
      </c>
    </row>
    <row r="307" spans="2:65" s="1" customFormat="1" ht="16.5" customHeight="1">
      <c r="B307" s="134"/>
      <c r="C307" s="153" t="s">
        <v>805</v>
      </c>
      <c r="D307" s="153" t="s">
        <v>191</v>
      </c>
      <c r="E307" s="154" t="s">
        <v>3249</v>
      </c>
      <c r="F307" s="155" t="s">
        <v>3250</v>
      </c>
      <c r="G307" s="156" t="s">
        <v>889</v>
      </c>
      <c r="H307" s="157">
        <v>1</v>
      </c>
      <c r="I307" s="158"/>
      <c r="J307" s="159">
        <f>ROUND(I307*H307,2)</f>
        <v>0</v>
      </c>
      <c r="K307" s="155" t="s">
        <v>1</v>
      </c>
      <c r="L307" s="32"/>
      <c r="M307" s="160" t="s">
        <v>1</v>
      </c>
      <c r="N307" s="161" t="s">
        <v>41</v>
      </c>
      <c r="P307" s="145">
        <f>O307*H307</f>
        <v>0</v>
      </c>
      <c r="Q307" s="145">
        <v>0</v>
      </c>
      <c r="R307" s="145">
        <f>Q307*H307</f>
        <v>0</v>
      </c>
      <c r="S307" s="145">
        <v>1.7500000000000002E-2</v>
      </c>
      <c r="T307" s="146">
        <f>S307*H307</f>
        <v>1.7500000000000002E-2</v>
      </c>
      <c r="AR307" s="147" t="s">
        <v>188</v>
      </c>
      <c r="AT307" s="147" t="s">
        <v>191</v>
      </c>
      <c r="AU307" s="147" t="s">
        <v>85</v>
      </c>
      <c r="AY307" s="17" t="s">
        <v>181</v>
      </c>
      <c r="BE307" s="148">
        <f>IF(N307="základní",J307,0)</f>
        <v>0</v>
      </c>
      <c r="BF307" s="148">
        <f>IF(N307="snížená",J307,0)</f>
        <v>0</v>
      </c>
      <c r="BG307" s="148">
        <f>IF(N307="zákl. přenesená",J307,0)</f>
        <v>0</v>
      </c>
      <c r="BH307" s="148">
        <f>IF(N307="sníž. přenesená",J307,0)</f>
        <v>0</v>
      </c>
      <c r="BI307" s="148">
        <f>IF(N307="nulová",J307,0)</f>
        <v>0</v>
      </c>
      <c r="BJ307" s="17" t="s">
        <v>83</v>
      </c>
      <c r="BK307" s="148">
        <f>ROUND(I307*H307,2)</f>
        <v>0</v>
      </c>
      <c r="BL307" s="17" t="s">
        <v>188</v>
      </c>
      <c r="BM307" s="147" t="s">
        <v>3251</v>
      </c>
    </row>
    <row r="308" spans="2:65" s="1" customFormat="1" ht="11.25">
      <c r="B308" s="32"/>
      <c r="D308" s="149" t="s">
        <v>190</v>
      </c>
      <c r="F308" s="150" t="s">
        <v>3250</v>
      </c>
      <c r="I308" s="151"/>
      <c r="L308" s="32"/>
      <c r="M308" s="152"/>
      <c r="T308" s="56"/>
      <c r="AT308" s="17" t="s">
        <v>190</v>
      </c>
      <c r="AU308" s="17" t="s">
        <v>85</v>
      </c>
    </row>
    <row r="309" spans="2:65" s="1" customFormat="1" ht="21.75" customHeight="1">
      <c r="B309" s="134"/>
      <c r="C309" s="153" t="s">
        <v>1057</v>
      </c>
      <c r="D309" s="153" t="s">
        <v>191</v>
      </c>
      <c r="E309" s="154" t="s">
        <v>3252</v>
      </c>
      <c r="F309" s="155" t="s">
        <v>3253</v>
      </c>
      <c r="G309" s="156" t="s">
        <v>889</v>
      </c>
      <c r="H309" s="157">
        <v>1</v>
      </c>
      <c r="I309" s="158"/>
      <c r="J309" s="159">
        <f>ROUND(I309*H309,2)</f>
        <v>0</v>
      </c>
      <c r="K309" s="155" t="s">
        <v>1</v>
      </c>
      <c r="L309" s="32"/>
      <c r="M309" s="160" t="s">
        <v>1</v>
      </c>
      <c r="N309" s="161" t="s">
        <v>41</v>
      </c>
      <c r="P309" s="145">
        <f>O309*H309</f>
        <v>0</v>
      </c>
      <c r="Q309" s="145">
        <v>0</v>
      </c>
      <c r="R309" s="145">
        <f>Q309*H309</f>
        <v>0</v>
      </c>
      <c r="S309" s="145">
        <v>0.155</v>
      </c>
      <c r="T309" s="146">
        <f>S309*H309</f>
        <v>0.155</v>
      </c>
      <c r="AR309" s="147" t="s">
        <v>188</v>
      </c>
      <c r="AT309" s="147" t="s">
        <v>191</v>
      </c>
      <c r="AU309" s="147" t="s">
        <v>85</v>
      </c>
      <c r="AY309" s="17" t="s">
        <v>181</v>
      </c>
      <c r="BE309" s="148">
        <f>IF(N309="základní",J309,0)</f>
        <v>0</v>
      </c>
      <c r="BF309" s="148">
        <f>IF(N309="snížená",J309,0)</f>
        <v>0</v>
      </c>
      <c r="BG309" s="148">
        <f>IF(N309="zákl. přenesená",J309,0)</f>
        <v>0</v>
      </c>
      <c r="BH309" s="148">
        <f>IF(N309="sníž. přenesená",J309,0)</f>
        <v>0</v>
      </c>
      <c r="BI309" s="148">
        <f>IF(N309="nulová",J309,0)</f>
        <v>0</v>
      </c>
      <c r="BJ309" s="17" t="s">
        <v>83</v>
      </c>
      <c r="BK309" s="148">
        <f>ROUND(I309*H309,2)</f>
        <v>0</v>
      </c>
      <c r="BL309" s="17" t="s">
        <v>188</v>
      </c>
      <c r="BM309" s="147" t="s">
        <v>3254</v>
      </c>
    </row>
    <row r="310" spans="2:65" s="1" customFormat="1" ht="11.25">
      <c r="B310" s="32"/>
      <c r="D310" s="149" t="s">
        <v>190</v>
      </c>
      <c r="F310" s="150" t="s">
        <v>3253</v>
      </c>
      <c r="I310" s="151"/>
      <c r="L310" s="32"/>
      <c r="M310" s="152"/>
      <c r="T310" s="56"/>
      <c r="AT310" s="17" t="s">
        <v>190</v>
      </c>
      <c r="AU310" s="17" t="s">
        <v>85</v>
      </c>
    </row>
    <row r="311" spans="2:65" s="1" customFormat="1" ht="16.5" customHeight="1">
      <c r="B311" s="134"/>
      <c r="C311" s="153" t="s">
        <v>808</v>
      </c>
      <c r="D311" s="153" t="s">
        <v>191</v>
      </c>
      <c r="E311" s="154" t="s">
        <v>3255</v>
      </c>
      <c r="F311" s="155" t="s">
        <v>3256</v>
      </c>
      <c r="G311" s="156" t="s">
        <v>889</v>
      </c>
      <c r="H311" s="157">
        <v>7</v>
      </c>
      <c r="I311" s="158"/>
      <c r="J311" s="159">
        <f>ROUND(I311*H311,2)</f>
        <v>0</v>
      </c>
      <c r="K311" s="155" t="s">
        <v>1</v>
      </c>
      <c r="L311" s="32"/>
      <c r="M311" s="160" t="s">
        <v>1</v>
      </c>
      <c r="N311" s="161" t="s">
        <v>41</v>
      </c>
      <c r="P311" s="145">
        <f>O311*H311</f>
        <v>0</v>
      </c>
      <c r="Q311" s="145">
        <v>0</v>
      </c>
      <c r="R311" s="145">
        <f>Q311*H311</f>
        <v>0</v>
      </c>
      <c r="S311" s="145">
        <v>1.56E-3</v>
      </c>
      <c r="T311" s="146">
        <f>S311*H311</f>
        <v>1.0919999999999999E-2</v>
      </c>
      <c r="AR311" s="147" t="s">
        <v>188</v>
      </c>
      <c r="AT311" s="147" t="s">
        <v>191</v>
      </c>
      <c r="AU311" s="147" t="s">
        <v>85</v>
      </c>
      <c r="AY311" s="17" t="s">
        <v>181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7" t="s">
        <v>83</v>
      </c>
      <c r="BK311" s="148">
        <f>ROUND(I311*H311,2)</f>
        <v>0</v>
      </c>
      <c r="BL311" s="17" t="s">
        <v>188</v>
      </c>
      <c r="BM311" s="147" t="s">
        <v>3257</v>
      </c>
    </row>
    <row r="312" spans="2:65" s="1" customFormat="1" ht="11.25">
      <c r="B312" s="32"/>
      <c r="D312" s="149" t="s">
        <v>190</v>
      </c>
      <c r="F312" s="150" t="s">
        <v>3256</v>
      </c>
      <c r="I312" s="151"/>
      <c r="L312" s="32"/>
      <c r="M312" s="152"/>
      <c r="T312" s="56"/>
      <c r="AT312" s="17" t="s">
        <v>190</v>
      </c>
      <c r="AU312" s="17" t="s">
        <v>85</v>
      </c>
    </row>
    <row r="313" spans="2:65" s="1" customFormat="1" ht="21.75" customHeight="1">
      <c r="B313" s="134"/>
      <c r="C313" s="153" t="s">
        <v>1065</v>
      </c>
      <c r="D313" s="153" t="s">
        <v>191</v>
      </c>
      <c r="E313" s="154" t="s">
        <v>3258</v>
      </c>
      <c r="F313" s="155" t="s">
        <v>3259</v>
      </c>
      <c r="G313" s="156" t="s">
        <v>185</v>
      </c>
      <c r="H313" s="157">
        <v>5</v>
      </c>
      <c r="I313" s="158"/>
      <c r="J313" s="159">
        <f>ROUND(I313*H313,2)</f>
        <v>0</v>
      </c>
      <c r="K313" s="155" t="s">
        <v>1</v>
      </c>
      <c r="L313" s="32"/>
      <c r="M313" s="160" t="s">
        <v>1</v>
      </c>
      <c r="N313" s="161" t="s">
        <v>41</v>
      </c>
      <c r="P313" s="145">
        <f>O313*H313</f>
        <v>0</v>
      </c>
      <c r="Q313" s="145">
        <v>1.6000000000000001E-4</v>
      </c>
      <c r="R313" s="145">
        <f>Q313*H313</f>
        <v>8.0000000000000004E-4</v>
      </c>
      <c r="S313" s="145">
        <v>0</v>
      </c>
      <c r="T313" s="146">
        <f>S313*H313</f>
        <v>0</v>
      </c>
      <c r="AR313" s="147" t="s">
        <v>188</v>
      </c>
      <c r="AT313" s="147" t="s">
        <v>191</v>
      </c>
      <c r="AU313" s="147" t="s">
        <v>85</v>
      </c>
      <c r="AY313" s="17" t="s">
        <v>181</v>
      </c>
      <c r="BE313" s="148">
        <f>IF(N313="základní",J313,0)</f>
        <v>0</v>
      </c>
      <c r="BF313" s="148">
        <f>IF(N313="snížená",J313,0)</f>
        <v>0</v>
      </c>
      <c r="BG313" s="148">
        <f>IF(N313="zákl. přenesená",J313,0)</f>
        <v>0</v>
      </c>
      <c r="BH313" s="148">
        <f>IF(N313="sníž. přenesená",J313,0)</f>
        <v>0</v>
      </c>
      <c r="BI313" s="148">
        <f>IF(N313="nulová",J313,0)</f>
        <v>0</v>
      </c>
      <c r="BJ313" s="17" t="s">
        <v>83</v>
      </c>
      <c r="BK313" s="148">
        <f>ROUND(I313*H313,2)</f>
        <v>0</v>
      </c>
      <c r="BL313" s="17" t="s">
        <v>188</v>
      </c>
      <c r="BM313" s="147" t="s">
        <v>3260</v>
      </c>
    </row>
    <row r="314" spans="2:65" s="1" customFormat="1" ht="11.25">
      <c r="B314" s="32"/>
      <c r="D314" s="149" t="s">
        <v>190</v>
      </c>
      <c r="F314" s="150" t="s">
        <v>3259</v>
      </c>
      <c r="I314" s="151"/>
      <c r="L314" s="32"/>
      <c r="M314" s="152"/>
      <c r="T314" s="56"/>
      <c r="AT314" s="17" t="s">
        <v>190</v>
      </c>
      <c r="AU314" s="17" t="s">
        <v>85</v>
      </c>
    </row>
    <row r="315" spans="2:65" s="1" customFormat="1" ht="24.2" customHeight="1">
      <c r="B315" s="134"/>
      <c r="C315" s="153" t="s">
        <v>809</v>
      </c>
      <c r="D315" s="153" t="s">
        <v>191</v>
      </c>
      <c r="E315" s="154" t="s">
        <v>3261</v>
      </c>
      <c r="F315" s="155" t="s">
        <v>3262</v>
      </c>
      <c r="G315" s="156" t="s">
        <v>185</v>
      </c>
      <c r="H315" s="157">
        <v>10</v>
      </c>
      <c r="I315" s="158"/>
      <c r="J315" s="159">
        <f>ROUND(I315*H315,2)</f>
        <v>0</v>
      </c>
      <c r="K315" s="155" t="s">
        <v>1</v>
      </c>
      <c r="L315" s="32"/>
      <c r="M315" s="160" t="s">
        <v>1</v>
      </c>
      <c r="N315" s="161" t="s">
        <v>41</v>
      </c>
      <c r="P315" s="145">
        <f>O315*H315</f>
        <v>0</v>
      </c>
      <c r="Q315" s="145">
        <v>1.6000000000000001E-4</v>
      </c>
      <c r="R315" s="145">
        <f>Q315*H315</f>
        <v>1.6000000000000001E-3</v>
      </c>
      <c r="S315" s="145">
        <v>0</v>
      </c>
      <c r="T315" s="146">
        <f>S315*H315</f>
        <v>0</v>
      </c>
      <c r="AR315" s="147" t="s">
        <v>188</v>
      </c>
      <c r="AT315" s="147" t="s">
        <v>191</v>
      </c>
      <c r="AU315" s="147" t="s">
        <v>85</v>
      </c>
      <c r="AY315" s="17" t="s">
        <v>181</v>
      </c>
      <c r="BE315" s="148">
        <f>IF(N315="základní",J315,0)</f>
        <v>0</v>
      </c>
      <c r="BF315" s="148">
        <f>IF(N315="snížená",J315,0)</f>
        <v>0</v>
      </c>
      <c r="BG315" s="148">
        <f>IF(N315="zákl. přenesená",J315,0)</f>
        <v>0</v>
      </c>
      <c r="BH315" s="148">
        <f>IF(N315="sníž. přenesená",J315,0)</f>
        <v>0</v>
      </c>
      <c r="BI315" s="148">
        <f>IF(N315="nulová",J315,0)</f>
        <v>0</v>
      </c>
      <c r="BJ315" s="17" t="s">
        <v>83</v>
      </c>
      <c r="BK315" s="148">
        <f>ROUND(I315*H315,2)</f>
        <v>0</v>
      </c>
      <c r="BL315" s="17" t="s">
        <v>188</v>
      </c>
      <c r="BM315" s="147" t="s">
        <v>3263</v>
      </c>
    </row>
    <row r="316" spans="2:65" s="1" customFormat="1" ht="11.25">
      <c r="B316" s="32"/>
      <c r="D316" s="149" t="s">
        <v>190</v>
      </c>
      <c r="F316" s="150" t="s">
        <v>3262</v>
      </c>
      <c r="I316" s="151"/>
      <c r="L316" s="32"/>
      <c r="M316" s="152"/>
      <c r="T316" s="56"/>
      <c r="AT316" s="17" t="s">
        <v>190</v>
      </c>
      <c r="AU316" s="17" t="s">
        <v>85</v>
      </c>
    </row>
    <row r="317" spans="2:65" s="1" customFormat="1" ht="24.2" customHeight="1">
      <c r="B317" s="134"/>
      <c r="C317" s="153" t="s">
        <v>1072</v>
      </c>
      <c r="D317" s="153" t="s">
        <v>191</v>
      </c>
      <c r="E317" s="154" t="s">
        <v>3264</v>
      </c>
      <c r="F317" s="155" t="s">
        <v>3265</v>
      </c>
      <c r="G317" s="156" t="s">
        <v>185</v>
      </c>
      <c r="H317" s="157">
        <v>1</v>
      </c>
      <c r="I317" s="158"/>
      <c r="J317" s="159">
        <f>ROUND(I317*H317,2)</f>
        <v>0</v>
      </c>
      <c r="K317" s="155" t="s">
        <v>1</v>
      </c>
      <c r="L317" s="32"/>
      <c r="M317" s="160" t="s">
        <v>1</v>
      </c>
      <c r="N317" s="161" t="s">
        <v>41</v>
      </c>
      <c r="P317" s="145">
        <f>O317*H317</f>
        <v>0</v>
      </c>
      <c r="Q317" s="145">
        <v>1.2E-4</v>
      </c>
      <c r="R317" s="145">
        <f>Q317*H317</f>
        <v>1.2E-4</v>
      </c>
      <c r="S317" s="145">
        <v>0</v>
      </c>
      <c r="T317" s="146">
        <f>S317*H317</f>
        <v>0</v>
      </c>
      <c r="AR317" s="147" t="s">
        <v>188</v>
      </c>
      <c r="AT317" s="147" t="s">
        <v>191</v>
      </c>
      <c r="AU317" s="147" t="s">
        <v>85</v>
      </c>
      <c r="AY317" s="17" t="s">
        <v>181</v>
      </c>
      <c r="BE317" s="148">
        <f>IF(N317="základní",J317,0)</f>
        <v>0</v>
      </c>
      <c r="BF317" s="148">
        <f>IF(N317="snížená",J317,0)</f>
        <v>0</v>
      </c>
      <c r="BG317" s="148">
        <f>IF(N317="zákl. přenesená",J317,0)</f>
        <v>0</v>
      </c>
      <c r="BH317" s="148">
        <f>IF(N317="sníž. přenesená",J317,0)</f>
        <v>0</v>
      </c>
      <c r="BI317" s="148">
        <f>IF(N317="nulová",J317,0)</f>
        <v>0</v>
      </c>
      <c r="BJ317" s="17" t="s">
        <v>83</v>
      </c>
      <c r="BK317" s="148">
        <f>ROUND(I317*H317,2)</f>
        <v>0</v>
      </c>
      <c r="BL317" s="17" t="s">
        <v>188</v>
      </c>
      <c r="BM317" s="147" t="s">
        <v>3266</v>
      </c>
    </row>
    <row r="318" spans="2:65" s="1" customFormat="1" ht="11.25">
      <c r="B318" s="32"/>
      <c r="D318" s="149" t="s">
        <v>190</v>
      </c>
      <c r="F318" s="150" t="s">
        <v>3265</v>
      </c>
      <c r="I318" s="151"/>
      <c r="L318" s="32"/>
      <c r="M318" s="152"/>
      <c r="T318" s="56"/>
      <c r="AT318" s="17" t="s">
        <v>190</v>
      </c>
      <c r="AU318" s="17" t="s">
        <v>85</v>
      </c>
    </row>
    <row r="319" spans="2:65" s="1" customFormat="1" ht="16.5" customHeight="1">
      <c r="B319" s="134"/>
      <c r="C319" s="153" t="s">
        <v>812</v>
      </c>
      <c r="D319" s="153" t="s">
        <v>191</v>
      </c>
      <c r="E319" s="154" t="s">
        <v>3267</v>
      </c>
      <c r="F319" s="155" t="s">
        <v>3268</v>
      </c>
      <c r="G319" s="156" t="s">
        <v>185</v>
      </c>
      <c r="H319" s="157">
        <v>2</v>
      </c>
      <c r="I319" s="158"/>
      <c r="J319" s="159">
        <f>ROUND(I319*H319,2)</f>
        <v>0</v>
      </c>
      <c r="K319" s="155" t="s">
        <v>1</v>
      </c>
      <c r="L319" s="32"/>
      <c r="M319" s="160" t="s">
        <v>1</v>
      </c>
      <c r="N319" s="161" t="s">
        <v>41</v>
      </c>
      <c r="P319" s="145">
        <f>O319*H319</f>
        <v>0</v>
      </c>
      <c r="Q319" s="145">
        <v>3.6000000000000002E-4</v>
      </c>
      <c r="R319" s="145">
        <f>Q319*H319</f>
        <v>7.2000000000000005E-4</v>
      </c>
      <c r="S319" s="145">
        <v>0</v>
      </c>
      <c r="T319" s="146">
        <f>S319*H319</f>
        <v>0</v>
      </c>
      <c r="AR319" s="147" t="s">
        <v>188</v>
      </c>
      <c r="AT319" s="147" t="s">
        <v>191</v>
      </c>
      <c r="AU319" s="147" t="s">
        <v>85</v>
      </c>
      <c r="AY319" s="17" t="s">
        <v>181</v>
      </c>
      <c r="BE319" s="148">
        <f>IF(N319="základní",J319,0)</f>
        <v>0</v>
      </c>
      <c r="BF319" s="148">
        <f>IF(N319="snížená",J319,0)</f>
        <v>0</v>
      </c>
      <c r="BG319" s="148">
        <f>IF(N319="zákl. přenesená",J319,0)</f>
        <v>0</v>
      </c>
      <c r="BH319" s="148">
        <f>IF(N319="sníž. přenesená",J319,0)</f>
        <v>0</v>
      </c>
      <c r="BI319" s="148">
        <f>IF(N319="nulová",J319,0)</f>
        <v>0</v>
      </c>
      <c r="BJ319" s="17" t="s">
        <v>83</v>
      </c>
      <c r="BK319" s="148">
        <f>ROUND(I319*H319,2)</f>
        <v>0</v>
      </c>
      <c r="BL319" s="17" t="s">
        <v>188</v>
      </c>
      <c r="BM319" s="147" t="s">
        <v>3269</v>
      </c>
    </row>
    <row r="320" spans="2:65" s="1" customFormat="1" ht="11.25">
      <c r="B320" s="32"/>
      <c r="D320" s="149" t="s">
        <v>190</v>
      </c>
      <c r="F320" s="150" t="s">
        <v>3268</v>
      </c>
      <c r="I320" s="151"/>
      <c r="L320" s="32"/>
      <c r="M320" s="152"/>
      <c r="T320" s="56"/>
      <c r="AT320" s="17" t="s">
        <v>190</v>
      </c>
      <c r="AU320" s="17" t="s">
        <v>85</v>
      </c>
    </row>
    <row r="321" spans="2:65" s="1" customFormat="1" ht="16.5" customHeight="1">
      <c r="B321" s="134"/>
      <c r="C321" s="153" t="s">
        <v>1079</v>
      </c>
      <c r="D321" s="153" t="s">
        <v>191</v>
      </c>
      <c r="E321" s="154" t="s">
        <v>3270</v>
      </c>
      <c r="F321" s="155" t="s">
        <v>3271</v>
      </c>
      <c r="G321" s="156" t="s">
        <v>185</v>
      </c>
      <c r="H321" s="157">
        <v>10</v>
      </c>
      <c r="I321" s="158"/>
      <c r="J321" s="159">
        <f>ROUND(I321*H321,2)</f>
        <v>0</v>
      </c>
      <c r="K321" s="155" t="s">
        <v>1</v>
      </c>
      <c r="L321" s="32"/>
      <c r="M321" s="160" t="s">
        <v>1</v>
      </c>
      <c r="N321" s="161" t="s">
        <v>41</v>
      </c>
      <c r="P321" s="145">
        <f>O321*H321</f>
        <v>0</v>
      </c>
      <c r="Q321" s="145">
        <v>1.3999999999999999E-4</v>
      </c>
      <c r="R321" s="145">
        <f>Q321*H321</f>
        <v>1.3999999999999998E-3</v>
      </c>
      <c r="S321" s="145">
        <v>0</v>
      </c>
      <c r="T321" s="146">
        <f>S321*H321</f>
        <v>0</v>
      </c>
      <c r="AR321" s="147" t="s">
        <v>188</v>
      </c>
      <c r="AT321" s="147" t="s">
        <v>191</v>
      </c>
      <c r="AU321" s="147" t="s">
        <v>85</v>
      </c>
      <c r="AY321" s="17" t="s">
        <v>181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7" t="s">
        <v>83</v>
      </c>
      <c r="BK321" s="148">
        <f>ROUND(I321*H321,2)</f>
        <v>0</v>
      </c>
      <c r="BL321" s="17" t="s">
        <v>188</v>
      </c>
      <c r="BM321" s="147" t="s">
        <v>3272</v>
      </c>
    </row>
    <row r="322" spans="2:65" s="1" customFormat="1" ht="11.25">
      <c r="B322" s="32"/>
      <c r="D322" s="149" t="s">
        <v>190</v>
      </c>
      <c r="F322" s="150" t="s">
        <v>3271</v>
      </c>
      <c r="I322" s="151"/>
      <c r="L322" s="32"/>
      <c r="M322" s="152"/>
      <c r="T322" s="56"/>
      <c r="AT322" s="17" t="s">
        <v>190</v>
      </c>
      <c r="AU322" s="17" t="s">
        <v>85</v>
      </c>
    </row>
    <row r="323" spans="2:65" s="1" customFormat="1" ht="16.5" customHeight="1">
      <c r="B323" s="134"/>
      <c r="C323" s="153" t="s">
        <v>813</v>
      </c>
      <c r="D323" s="153" t="s">
        <v>191</v>
      </c>
      <c r="E323" s="154" t="s">
        <v>3273</v>
      </c>
      <c r="F323" s="155" t="s">
        <v>3274</v>
      </c>
      <c r="G323" s="156" t="s">
        <v>185</v>
      </c>
      <c r="H323" s="157">
        <v>2</v>
      </c>
      <c r="I323" s="158"/>
      <c r="J323" s="159">
        <f>ROUND(I323*H323,2)</f>
        <v>0</v>
      </c>
      <c r="K323" s="155" t="s">
        <v>1</v>
      </c>
      <c r="L323" s="32"/>
      <c r="M323" s="160" t="s">
        <v>1</v>
      </c>
      <c r="N323" s="161" t="s">
        <v>41</v>
      </c>
      <c r="P323" s="145">
        <f>O323*H323</f>
        <v>0</v>
      </c>
      <c r="Q323" s="145">
        <v>2.7999999999999998E-4</v>
      </c>
      <c r="R323" s="145">
        <f>Q323*H323</f>
        <v>5.5999999999999995E-4</v>
      </c>
      <c r="S323" s="145">
        <v>0</v>
      </c>
      <c r="T323" s="146">
        <f>S323*H323</f>
        <v>0</v>
      </c>
      <c r="AR323" s="147" t="s">
        <v>188</v>
      </c>
      <c r="AT323" s="147" t="s">
        <v>191</v>
      </c>
      <c r="AU323" s="147" t="s">
        <v>85</v>
      </c>
      <c r="AY323" s="17" t="s">
        <v>181</v>
      </c>
      <c r="BE323" s="148">
        <f>IF(N323="základní",J323,0)</f>
        <v>0</v>
      </c>
      <c r="BF323" s="148">
        <f>IF(N323="snížená",J323,0)</f>
        <v>0</v>
      </c>
      <c r="BG323" s="148">
        <f>IF(N323="zákl. přenesená",J323,0)</f>
        <v>0</v>
      </c>
      <c r="BH323" s="148">
        <f>IF(N323="sníž. přenesená",J323,0)</f>
        <v>0</v>
      </c>
      <c r="BI323" s="148">
        <f>IF(N323="nulová",J323,0)</f>
        <v>0</v>
      </c>
      <c r="BJ323" s="17" t="s">
        <v>83</v>
      </c>
      <c r="BK323" s="148">
        <f>ROUND(I323*H323,2)</f>
        <v>0</v>
      </c>
      <c r="BL323" s="17" t="s">
        <v>188</v>
      </c>
      <c r="BM323" s="147" t="s">
        <v>3275</v>
      </c>
    </row>
    <row r="324" spans="2:65" s="1" customFormat="1" ht="11.25">
      <c r="B324" s="32"/>
      <c r="D324" s="149" t="s">
        <v>190</v>
      </c>
      <c r="F324" s="150" t="s">
        <v>3274</v>
      </c>
      <c r="I324" s="151"/>
      <c r="L324" s="32"/>
      <c r="M324" s="152"/>
      <c r="T324" s="56"/>
      <c r="AT324" s="17" t="s">
        <v>190</v>
      </c>
      <c r="AU324" s="17" t="s">
        <v>85</v>
      </c>
    </row>
    <row r="325" spans="2:65" s="1" customFormat="1" ht="16.5" customHeight="1">
      <c r="B325" s="134"/>
      <c r="C325" s="153" t="s">
        <v>1087</v>
      </c>
      <c r="D325" s="153" t="s">
        <v>191</v>
      </c>
      <c r="E325" s="154" t="s">
        <v>3276</v>
      </c>
      <c r="F325" s="155" t="s">
        <v>3277</v>
      </c>
      <c r="G325" s="156" t="s">
        <v>185</v>
      </c>
      <c r="H325" s="157">
        <v>4</v>
      </c>
      <c r="I325" s="158"/>
      <c r="J325" s="159">
        <f>ROUND(I325*H325,2)</f>
        <v>0</v>
      </c>
      <c r="K325" s="155" t="s">
        <v>1</v>
      </c>
      <c r="L325" s="32"/>
      <c r="M325" s="160" t="s">
        <v>1</v>
      </c>
      <c r="N325" s="161" t="s">
        <v>41</v>
      </c>
      <c r="P325" s="145">
        <f>O325*H325</f>
        <v>0</v>
      </c>
      <c r="Q325" s="145">
        <v>3.1E-4</v>
      </c>
      <c r="R325" s="145">
        <f>Q325*H325</f>
        <v>1.24E-3</v>
      </c>
      <c r="S325" s="145">
        <v>0</v>
      </c>
      <c r="T325" s="146">
        <f>S325*H325</f>
        <v>0</v>
      </c>
      <c r="AR325" s="147" t="s">
        <v>188</v>
      </c>
      <c r="AT325" s="147" t="s">
        <v>191</v>
      </c>
      <c r="AU325" s="147" t="s">
        <v>85</v>
      </c>
      <c r="AY325" s="17" t="s">
        <v>181</v>
      </c>
      <c r="BE325" s="148">
        <f>IF(N325="základní",J325,0)</f>
        <v>0</v>
      </c>
      <c r="BF325" s="148">
        <f>IF(N325="snížená",J325,0)</f>
        <v>0</v>
      </c>
      <c r="BG325" s="148">
        <f>IF(N325="zákl. přenesená",J325,0)</f>
        <v>0</v>
      </c>
      <c r="BH325" s="148">
        <f>IF(N325="sníž. přenesená",J325,0)</f>
        <v>0</v>
      </c>
      <c r="BI325" s="148">
        <f>IF(N325="nulová",J325,0)</f>
        <v>0</v>
      </c>
      <c r="BJ325" s="17" t="s">
        <v>83</v>
      </c>
      <c r="BK325" s="148">
        <f>ROUND(I325*H325,2)</f>
        <v>0</v>
      </c>
      <c r="BL325" s="17" t="s">
        <v>188</v>
      </c>
      <c r="BM325" s="147" t="s">
        <v>3278</v>
      </c>
    </row>
    <row r="326" spans="2:65" s="1" customFormat="1" ht="11.25">
      <c r="B326" s="32"/>
      <c r="D326" s="149" t="s">
        <v>190</v>
      </c>
      <c r="F326" s="150" t="s">
        <v>3277</v>
      </c>
      <c r="I326" s="151"/>
      <c r="L326" s="32"/>
      <c r="M326" s="152"/>
      <c r="T326" s="56"/>
      <c r="AT326" s="17" t="s">
        <v>190</v>
      </c>
      <c r="AU326" s="17" t="s">
        <v>85</v>
      </c>
    </row>
    <row r="327" spans="2:65" s="1" customFormat="1" ht="33" customHeight="1">
      <c r="B327" s="134"/>
      <c r="C327" s="153" t="s">
        <v>816</v>
      </c>
      <c r="D327" s="153" t="s">
        <v>191</v>
      </c>
      <c r="E327" s="154" t="s">
        <v>3279</v>
      </c>
      <c r="F327" s="155" t="s">
        <v>3280</v>
      </c>
      <c r="G327" s="156" t="s">
        <v>868</v>
      </c>
      <c r="H327" s="157">
        <v>4.2000000000000003E-2</v>
      </c>
      <c r="I327" s="158"/>
      <c r="J327" s="159">
        <f>ROUND(I327*H327,2)</f>
        <v>0</v>
      </c>
      <c r="K327" s="155" t="s">
        <v>1</v>
      </c>
      <c r="L327" s="32"/>
      <c r="M327" s="160" t="s">
        <v>1</v>
      </c>
      <c r="N327" s="161" t="s">
        <v>41</v>
      </c>
      <c r="P327" s="145">
        <f>O327*H327</f>
        <v>0</v>
      </c>
      <c r="Q327" s="145">
        <v>0</v>
      </c>
      <c r="R327" s="145">
        <f>Q327*H327</f>
        <v>0</v>
      </c>
      <c r="S327" s="145">
        <v>0</v>
      </c>
      <c r="T327" s="146">
        <f>S327*H327</f>
        <v>0</v>
      </c>
      <c r="AR327" s="147" t="s">
        <v>188</v>
      </c>
      <c r="AT327" s="147" t="s">
        <v>191</v>
      </c>
      <c r="AU327" s="147" t="s">
        <v>85</v>
      </c>
      <c r="AY327" s="17" t="s">
        <v>181</v>
      </c>
      <c r="BE327" s="148">
        <f>IF(N327="základní",J327,0)</f>
        <v>0</v>
      </c>
      <c r="BF327" s="148">
        <f>IF(N327="snížená",J327,0)</f>
        <v>0</v>
      </c>
      <c r="BG327" s="148">
        <f>IF(N327="zákl. přenesená",J327,0)</f>
        <v>0</v>
      </c>
      <c r="BH327" s="148">
        <f>IF(N327="sníž. přenesená",J327,0)</f>
        <v>0</v>
      </c>
      <c r="BI327" s="148">
        <f>IF(N327="nulová",J327,0)</f>
        <v>0</v>
      </c>
      <c r="BJ327" s="17" t="s">
        <v>83</v>
      </c>
      <c r="BK327" s="148">
        <f>ROUND(I327*H327,2)</f>
        <v>0</v>
      </c>
      <c r="BL327" s="17" t="s">
        <v>188</v>
      </c>
      <c r="BM327" s="147" t="s">
        <v>3281</v>
      </c>
    </row>
    <row r="328" spans="2:65" s="1" customFormat="1" ht="19.5">
      <c r="B328" s="32"/>
      <c r="D328" s="149" t="s">
        <v>190</v>
      </c>
      <c r="F328" s="150" t="s">
        <v>3280</v>
      </c>
      <c r="I328" s="151"/>
      <c r="L328" s="32"/>
      <c r="M328" s="152"/>
      <c r="T328" s="56"/>
      <c r="AT328" s="17" t="s">
        <v>190</v>
      </c>
      <c r="AU328" s="17" t="s">
        <v>85</v>
      </c>
    </row>
    <row r="329" spans="2:65" s="11" customFormat="1" ht="22.9" customHeight="1">
      <c r="B329" s="124"/>
      <c r="D329" s="125" t="s">
        <v>75</v>
      </c>
      <c r="E329" s="162" t="s">
        <v>3282</v>
      </c>
      <c r="F329" s="162" t="s">
        <v>3283</v>
      </c>
      <c r="I329" s="127"/>
      <c r="J329" s="163">
        <f>BK329</f>
        <v>0</v>
      </c>
      <c r="L329" s="124"/>
      <c r="M329" s="129"/>
      <c r="P329" s="130">
        <f>SUM(P330:P343)</f>
        <v>0</v>
      </c>
      <c r="R329" s="130">
        <f>SUM(R330:R343)</f>
        <v>0</v>
      </c>
      <c r="T329" s="131">
        <f>SUM(T330:T343)</f>
        <v>0</v>
      </c>
      <c r="AR329" s="125" t="s">
        <v>85</v>
      </c>
      <c r="AT329" s="132" t="s">
        <v>75</v>
      </c>
      <c r="AU329" s="132" t="s">
        <v>83</v>
      </c>
      <c r="AY329" s="125" t="s">
        <v>181</v>
      </c>
      <c r="BK329" s="133">
        <f>SUM(BK330:BK343)</f>
        <v>0</v>
      </c>
    </row>
    <row r="330" spans="2:65" s="1" customFormat="1" ht="24.2" customHeight="1">
      <c r="B330" s="134"/>
      <c r="C330" s="153" t="s">
        <v>1094</v>
      </c>
      <c r="D330" s="153" t="s">
        <v>191</v>
      </c>
      <c r="E330" s="154" t="s">
        <v>3284</v>
      </c>
      <c r="F330" s="155" t="s">
        <v>3285</v>
      </c>
      <c r="G330" s="156" t="s">
        <v>889</v>
      </c>
      <c r="H330" s="157">
        <v>3</v>
      </c>
      <c r="I330" s="158"/>
      <c r="J330" s="159">
        <f>ROUND(I330*H330,2)</f>
        <v>0</v>
      </c>
      <c r="K330" s="155" t="s">
        <v>1</v>
      </c>
      <c r="L330" s="32"/>
      <c r="M330" s="160" t="s">
        <v>1</v>
      </c>
      <c r="N330" s="161" t="s">
        <v>41</v>
      </c>
      <c r="P330" s="145">
        <f>O330*H330</f>
        <v>0</v>
      </c>
      <c r="Q330" s="145">
        <v>0</v>
      </c>
      <c r="R330" s="145">
        <f>Q330*H330</f>
        <v>0</v>
      </c>
      <c r="S330" s="145">
        <v>0</v>
      </c>
      <c r="T330" s="146">
        <f>S330*H330</f>
        <v>0</v>
      </c>
      <c r="AR330" s="147" t="s">
        <v>188</v>
      </c>
      <c r="AT330" s="147" t="s">
        <v>191</v>
      </c>
      <c r="AU330" s="147" t="s">
        <v>85</v>
      </c>
      <c r="AY330" s="17" t="s">
        <v>181</v>
      </c>
      <c r="BE330" s="148">
        <f>IF(N330="základní",J330,0)</f>
        <v>0</v>
      </c>
      <c r="BF330" s="148">
        <f>IF(N330="snížená",J330,0)</f>
        <v>0</v>
      </c>
      <c r="BG330" s="148">
        <f>IF(N330="zákl. přenesená",J330,0)</f>
        <v>0</v>
      </c>
      <c r="BH330" s="148">
        <f>IF(N330="sníž. přenesená",J330,0)</f>
        <v>0</v>
      </c>
      <c r="BI330" s="148">
        <f>IF(N330="nulová",J330,0)</f>
        <v>0</v>
      </c>
      <c r="BJ330" s="17" t="s">
        <v>83</v>
      </c>
      <c r="BK330" s="148">
        <f>ROUND(I330*H330,2)</f>
        <v>0</v>
      </c>
      <c r="BL330" s="17" t="s">
        <v>188</v>
      </c>
      <c r="BM330" s="147" t="s">
        <v>3286</v>
      </c>
    </row>
    <row r="331" spans="2:65" s="1" customFormat="1" ht="11.25">
      <c r="B331" s="32"/>
      <c r="D331" s="149" t="s">
        <v>190</v>
      </c>
      <c r="F331" s="150" t="s">
        <v>3285</v>
      </c>
      <c r="I331" s="151"/>
      <c r="L331" s="32"/>
      <c r="M331" s="152"/>
      <c r="T331" s="56"/>
      <c r="AT331" s="17" t="s">
        <v>190</v>
      </c>
      <c r="AU331" s="17" t="s">
        <v>85</v>
      </c>
    </row>
    <row r="332" spans="2:65" s="1" customFormat="1" ht="24.2" customHeight="1">
      <c r="B332" s="134"/>
      <c r="C332" s="153" t="s">
        <v>821</v>
      </c>
      <c r="D332" s="153" t="s">
        <v>191</v>
      </c>
      <c r="E332" s="154" t="s">
        <v>3287</v>
      </c>
      <c r="F332" s="155" t="s">
        <v>3288</v>
      </c>
      <c r="G332" s="156" t="s">
        <v>889</v>
      </c>
      <c r="H332" s="157">
        <v>7</v>
      </c>
      <c r="I332" s="158"/>
      <c r="J332" s="159">
        <f>ROUND(I332*H332,2)</f>
        <v>0</v>
      </c>
      <c r="K332" s="155" t="s">
        <v>1</v>
      </c>
      <c r="L332" s="32"/>
      <c r="M332" s="160" t="s">
        <v>1</v>
      </c>
      <c r="N332" s="161" t="s">
        <v>41</v>
      </c>
      <c r="P332" s="145">
        <f>O332*H332</f>
        <v>0</v>
      </c>
      <c r="Q332" s="145">
        <v>0</v>
      </c>
      <c r="R332" s="145">
        <f>Q332*H332</f>
        <v>0</v>
      </c>
      <c r="S332" s="145">
        <v>0</v>
      </c>
      <c r="T332" s="146">
        <f>S332*H332</f>
        <v>0</v>
      </c>
      <c r="AR332" s="147" t="s">
        <v>188</v>
      </c>
      <c r="AT332" s="147" t="s">
        <v>191</v>
      </c>
      <c r="AU332" s="147" t="s">
        <v>85</v>
      </c>
      <c r="AY332" s="17" t="s">
        <v>181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7" t="s">
        <v>83</v>
      </c>
      <c r="BK332" s="148">
        <f>ROUND(I332*H332,2)</f>
        <v>0</v>
      </c>
      <c r="BL332" s="17" t="s">
        <v>188</v>
      </c>
      <c r="BM332" s="147" t="s">
        <v>3289</v>
      </c>
    </row>
    <row r="333" spans="2:65" s="1" customFormat="1" ht="11.25">
      <c r="B333" s="32"/>
      <c r="D333" s="149" t="s">
        <v>190</v>
      </c>
      <c r="F333" s="150" t="s">
        <v>3288</v>
      </c>
      <c r="I333" s="151"/>
      <c r="L333" s="32"/>
      <c r="M333" s="152"/>
      <c r="T333" s="56"/>
      <c r="AT333" s="17" t="s">
        <v>190</v>
      </c>
      <c r="AU333" s="17" t="s">
        <v>85</v>
      </c>
    </row>
    <row r="334" spans="2:65" s="1" customFormat="1" ht="24.2" customHeight="1">
      <c r="B334" s="134"/>
      <c r="C334" s="153" t="s">
        <v>1103</v>
      </c>
      <c r="D334" s="153" t="s">
        <v>191</v>
      </c>
      <c r="E334" s="154" t="s">
        <v>3290</v>
      </c>
      <c r="F334" s="155" t="s">
        <v>3291</v>
      </c>
      <c r="G334" s="156" t="s">
        <v>889</v>
      </c>
      <c r="H334" s="157">
        <v>5</v>
      </c>
      <c r="I334" s="158"/>
      <c r="J334" s="159">
        <f>ROUND(I334*H334,2)</f>
        <v>0</v>
      </c>
      <c r="K334" s="155" t="s">
        <v>1</v>
      </c>
      <c r="L334" s="32"/>
      <c r="M334" s="160" t="s">
        <v>1</v>
      </c>
      <c r="N334" s="161" t="s">
        <v>41</v>
      </c>
      <c r="P334" s="145">
        <f>O334*H334</f>
        <v>0</v>
      </c>
      <c r="Q334" s="145">
        <v>0</v>
      </c>
      <c r="R334" s="145">
        <f>Q334*H334</f>
        <v>0</v>
      </c>
      <c r="S334" s="145">
        <v>0</v>
      </c>
      <c r="T334" s="146">
        <f>S334*H334</f>
        <v>0</v>
      </c>
      <c r="AR334" s="147" t="s">
        <v>188</v>
      </c>
      <c r="AT334" s="147" t="s">
        <v>191</v>
      </c>
      <c r="AU334" s="147" t="s">
        <v>85</v>
      </c>
      <c r="AY334" s="17" t="s">
        <v>181</v>
      </c>
      <c r="BE334" s="148">
        <f>IF(N334="základní",J334,0)</f>
        <v>0</v>
      </c>
      <c r="BF334" s="148">
        <f>IF(N334="snížená",J334,0)</f>
        <v>0</v>
      </c>
      <c r="BG334" s="148">
        <f>IF(N334="zákl. přenesená",J334,0)</f>
        <v>0</v>
      </c>
      <c r="BH334" s="148">
        <f>IF(N334="sníž. přenesená",J334,0)</f>
        <v>0</v>
      </c>
      <c r="BI334" s="148">
        <f>IF(N334="nulová",J334,0)</f>
        <v>0</v>
      </c>
      <c r="BJ334" s="17" t="s">
        <v>83</v>
      </c>
      <c r="BK334" s="148">
        <f>ROUND(I334*H334,2)</f>
        <v>0</v>
      </c>
      <c r="BL334" s="17" t="s">
        <v>188</v>
      </c>
      <c r="BM334" s="147" t="s">
        <v>3292</v>
      </c>
    </row>
    <row r="335" spans="2:65" s="1" customFormat="1" ht="11.25">
      <c r="B335" s="32"/>
      <c r="D335" s="149" t="s">
        <v>190</v>
      </c>
      <c r="F335" s="150" t="s">
        <v>3291</v>
      </c>
      <c r="I335" s="151"/>
      <c r="L335" s="32"/>
      <c r="M335" s="152"/>
      <c r="T335" s="56"/>
      <c r="AT335" s="17" t="s">
        <v>190</v>
      </c>
      <c r="AU335" s="17" t="s">
        <v>85</v>
      </c>
    </row>
    <row r="336" spans="2:65" s="1" customFormat="1" ht="24.2" customHeight="1">
      <c r="B336" s="134"/>
      <c r="C336" s="153" t="s">
        <v>824</v>
      </c>
      <c r="D336" s="153" t="s">
        <v>191</v>
      </c>
      <c r="E336" s="154" t="s">
        <v>3293</v>
      </c>
      <c r="F336" s="155" t="s">
        <v>3294</v>
      </c>
      <c r="G336" s="156" t="s">
        <v>889</v>
      </c>
      <c r="H336" s="157">
        <v>3</v>
      </c>
      <c r="I336" s="158"/>
      <c r="J336" s="159">
        <f>ROUND(I336*H336,2)</f>
        <v>0</v>
      </c>
      <c r="K336" s="155" t="s">
        <v>1</v>
      </c>
      <c r="L336" s="32"/>
      <c r="M336" s="160" t="s">
        <v>1</v>
      </c>
      <c r="N336" s="161" t="s">
        <v>41</v>
      </c>
      <c r="P336" s="145">
        <f>O336*H336</f>
        <v>0</v>
      </c>
      <c r="Q336" s="145">
        <v>0</v>
      </c>
      <c r="R336" s="145">
        <f>Q336*H336</f>
        <v>0</v>
      </c>
      <c r="S336" s="145">
        <v>0</v>
      </c>
      <c r="T336" s="146">
        <f>S336*H336</f>
        <v>0</v>
      </c>
      <c r="AR336" s="147" t="s">
        <v>188</v>
      </c>
      <c r="AT336" s="147" t="s">
        <v>191</v>
      </c>
      <c r="AU336" s="147" t="s">
        <v>85</v>
      </c>
      <c r="AY336" s="17" t="s">
        <v>181</v>
      </c>
      <c r="BE336" s="148">
        <f>IF(N336="základní",J336,0)</f>
        <v>0</v>
      </c>
      <c r="BF336" s="148">
        <f>IF(N336="snížená",J336,0)</f>
        <v>0</v>
      </c>
      <c r="BG336" s="148">
        <f>IF(N336="zákl. přenesená",J336,0)</f>
        <v>0</v>
      </c>
      <c r="BH336" s="148">
        <f>IF(N336="sníž. přenesená",J336,0)</f>
        <v>0</v>
      </c>
      <c r="BI336" s="148">
        <f>IF(N336="nulová",J336,0)</f>
        <v>0</v>
      </c>
      <c r="BJ336" s="17" t="s">
        <v>83</v>
      </c>
      <c r="BK336" s="148">
        <f>ROUND(I336*H336,2)</f>
        <v>0</v>
      </c>
      <c r="BL336" s="17" t="s">
        <v>188</v>
      </c>
      <c r="BM336" s="147" t="s">
        <v>3295</v>
      </c>
    </row>
    <row r="337" spans="2:65" s="1" customFormat="1" ht="19.5">
      <c r="B337" s="32"/>
      <c r="D337" s="149" t="s">
        <v>190</v>
      </c>
      <c r="F337" s="150" t="s">
        <v>3294</v>
      </c>
      <c r="I337" s="151"/>
      <c r="L337" s="32"/>
      <c r="M337" s="152"/>
      <c r="T337" s="56"/>
      <c r="AT337" s="17" t="s">
        <v>190</v>
      </c>
      <c r="AU337" s="17" t="s">
        <v>85</v>
      </c>
    </row>
    <row r="338" spans="2:65" s="1" customFormat="1" ht="16.5" customHeight="1">
      <c r="B338" s="134"/>
      <c r="C338" s="153" t="s">
        <v>1110</v>
      </c>
      <c r="D338" s="153" t="s">
        <v>191</v>
      </c>
      <c r="E338" s="154" t="s">
        <v>3296</v>
      </c>
      <c r="F338" s="155" t="s">
        <v>3297</v>
      </c>
      <c r="G338" s="156" t="s">
        <v>889</v>
      </c>
      <c r="H338" s="157">
        <v>1</v>
      </c>
      <c r="I338" s="158"/>
      <c r="J338" s="159">
        <f>ROUND(I338*H338,2)</f>
        <v>0</v>
      </c>
      <c r="K338" s="155" t="s">
        <v>1</v>
      </c>
      <c r="L338" s="32"/>
      <c r="M338" s="160" t="s">
        <v>1</v>
      </c>
      <c r="N338" s="161" t="s">
        <v>41</v>
      </c>
      <c r="P338" s="145">
        <f>O338*H338</f>
        <v>0</v>
      </c>
      <c r="Q338" s="145">
        <v>0</v>
      </c>
      <c r="R338" s="145">
        <f>Q338*H338</f>
        <v>0</v>
      </c>
      <c r="S338" s="145">
        <v>0</v>
      </c>
      <c r="T338" s="146">
        <f>S338*H338</f>
        <v>0</v>
      </c>
      <c r="AR338" s="147" t="s">
        <v>188</v>
      </c>
      <c r="AT338" s="147" t="s">
        <v>191</v>
      </c>
      <c r="AU338" s="147" t="s">
        <v>85</v>
      </c>
      <c r="AY338" s="17" t="s">
        <v>181</v>
      </c>
      <c r="BE338" s="148">
        <f>IF(N338="základní",J338,0)</f>
        <v>0</v>
      </c>
      <c r="BF338" s="148">
        <f>IF(N338="snížená",J338,0)</f>
        <v>0</v>
      </c>
      <c r="BG338" s="148">
        <f>IF(N338="zákl. přenesená",J338,0)</f>
        <v>0</v>
      </c>
      <c r="BH338" s="148">
        <f>IF(N338="sníž. přenesená",J338,0)</f>
        <v>0</v>
      </c>
      <c r="BI338" s="148">
        <f>IF(N338="nulová",J338,0)</f>
        <v>0</v>
      </c>
      <c r="BJ338" s="17" t="s">
        <v>83</v>
      </c>
      <c r="BK338" s="148">
        <f>ROUND(I338*H338,2)</f>
        <v>0</v>
      </c>
      <c r="BL338" s="17" t="s">
        <v>188</v>
      </c>
      <c r="BM338" s="147" t="s">
        <v>3298</v>
      </c>
    </row>
    <row r="339" spans="2:65" s="1" customFormat="1" ht="11.25">
      <c r="B339" s="32"/>
      <c r="D339" s="149" t="s">
        <v>190</v>
      </c>
      <c r="F339" s="150" t="s">
        <v>3297</v>
      </c>
      <c r="I339" s="151"/>
      <c r="L339" s="32"/>
      <c r="M339" s="152"/>
      <c r="T339" s="56"/>
      <c r="AT339" s="17" t="s">
        <v>190</v>
      </c>
      <c r="AU339" s="17" t="s">
        <v>85</v>
      </c>
    </row>
    <row r="340" spans="2:65" s="1" customFormat="1" ht="16.5" customHeight="1">
      <c r="B340" s="134"/>
      <c r="C340" s="153" t="s">
        <v>828</v>
      </c>
      <c r="D340" s="153" t="s">
        <v>191</v>
      </c>
      <c r="E340" s="154" t="s">
        <v>3299</v>
      </c>
      <c r="F340" s="155" t="s">
        <v>3300</v>
      </c>
      <c r="G340" s="156" t="s">
        <v>889</v>
      </c>
      <c r="H340" s="157">
        <v>1</v>
      </c>
      <c r="I340" s="158"/>
      <c r="J340" s="159">
        <f>ROUND(I340*H340,2)</f>
        <v>0</v>
      </c>
      <c r="K340" s="155" t="s">
        <v>1</v>
      </c>
      <c r="L340" s="32"/>
      <c r="M340" s="160" t="s">
        <v>1</v>
      </c>
      <c r="N340" s="161" t="s">
        <v>41</v>
      </c>
      <c r="P340" s="145">
        <f>O340*H340</f>
        <v>0</v>
      </c>
      <c r="Q340" s="145">
        <v>0</v>
      </c>
      <c r="R340" s="145">
        <f>Q340*H340</f>
        <v>0</v>
      </c>
      <c r="S340" s="145">
        <v>0</v>
      </c>
      <c r="T340" s="146">
        <f>S340*H340</f>
        <v>0</v>
      </c>
      <c r="AR340" s="147" t="s">
        <v>188</v>
      </c>
      <c r="AT340" s="147" t="s">
        <v>191</v>
      </c>
      <c r="AU340" s="147" t="s">
        <v>85</v>
      </c>
      <c r="AY340" s="17" t="s">
        <v>181</v>
      </c>
      <c r="BE340" s="148">
        <f>IF(N340="základní",J340,0)</f>
        <v>0</v>
      </c>
      <c r="BF340" s="148">
        <f>IF(N340="snížená",J340,0)</f>
        <v>0</v>
      </c>
      <c r="BG340" s="148">
        <f>IF(N340="zákl. přenesená",J340,0)</f>
        <v>0</v>
      </c>
      <c r="BH340" s="148">
        <f>IF(N340="sníž. přenesená",J340,0)</f>
        <v>0</v>
      </c>
      <c r="BI340" s="148">
        <f>IF(N340="nulová",J340,0)</f>
        <v>0</v>
      </c>
      <c r="BJ340" s="17" t="s">
        <v>83</v>
      </c>
      <c r="BK340" s="148">
        <f>ROUND(I340*H340,2)</f>
        <v>0</v>
      </c>
      <c r="BL340" s="17" t="s">
        <v>188</v>
      </c>
      <c r="BM340" s="147" t="s">
        <v>3301</v>
      </c>
    </row>
    <row r="341" spans="2:65" s="1" customFormat="1" ht="11.25">
      <c r="B341" s="32"/>
      <c r="D341" s="149" t="s">
        <v>190</v>
      </c>
      <c r="F341" s="150" t="s">
        <v>3300</v>
      </c>
      <c r="I341" s="151"/>
      <c r="L341" s="32"/>
      <c r="M341" s="152"/>
      <c r="T341" s="56"/>
      <c r="AT341" s="17" t="s">
        <v>190</v>
      </c>
      <c r="AU341" s="17" t="s">
        <v>85</v>
      </c>
    </row>
    <row r="342" spans="2:65" s="1" customFormat="1" ht="16.5" customHeight="1">
      <c r="B342" s="134"/>
      <c r="C342" s="153" t="s">
        <v>1117</v>
      </c>
      <c r="D342" s="153" t="s">
        <v>191</v>
      </c>
      <c r="E342" s="154" t="s">
        <v>3302</v>
      </c>
      <c r="F342" s="155" t="s">
        <v>3303</v>
      </c>
      <c r="G342" s="156" t="s">
        <v>889</v>
      </c>
      <c r="H342" s="157">
        <v>1</v>
      </c>
      <c r="I342" s="158"/>
      <c r="J342" s="159">
        <f>ROUND(I342*H342,2)</f>
        <v>0</v>
      </c>
      <c r="K342" s="155" t="s">
        <v>1</v>
      </c>
      <c r="L342" s="32"/>
      <c r="M342" s="160" t="s">
        <v>1</v>
      </c>
      <c r="N342" s="161" t="s">
        <v>41</v>
      </c>
      <c r="P342" s="145">
        <f>O342*H342</f>
        <v>0</v>
      </c>
      <c r="Q342" s="145">
        <v>0</v>
      </c>
      <c r="R342" s="145">
        <f>Q342*H342</f>
        <v>0</v>
      </c>
      <c r="S342" s="145">
        <v>0</v>
      </c>
      <c r="T342" s="146">
        <f>S342*H342</f>
        <v>0</v>
      </c>
      <c r="AR342" s="147" t="s">
        <v>188</v>
      </c>
      <c r="AT342" s="147" t="s">
        <v>191</v>
      </c>
      <c r="AU342" s="147" t="s">
        <v>85</v>
      </c>
      <c r="AY342" s="17" t="s">
        <v>181</v>
      </c>
      <c r="BE342" s="148">
        <f>IF(N342="základní",J342,0)</f>
        <v>0</v>
      </c>
      <c r="BF342" s="148">
        <f>IF(N342="snížená",J342,0)</f>
        <v>0</v>
      </c>
      <c r="BG342" s="148">
        <f>IF(N342="zákl. přenesená",J342,0)</f>
        <v>0</v>
      </c>
      <c r="BH342" s="148">
        <f>IF(N342="sníž. přenesená",J342,0)</f>
        <v>0</v>
      </c>
      <c r="BI342" s="148">
        <f>IF(N342="nulová",J342,0)</f>
        <v>0</v>
      </c>
      <c r="BJ342" s="17" t="s">
        <v>83</v>
      </c>
      <c r="BK342" s="148">
        <f>ROUND(I342*H342,2)</f>
        <v>0</v>
      </c>
      <c r="BL342" s="17" t="s">
        <v>188</v>
      </c>
      <c r="BM342" s="147" t="s">
        <v>3304</v>
      </c>
    </row>
    <row r="343" spans="2:65" s="1" customFormat="1" ht="11.25">
      <c r="B343" s="32"/>
      <c r="D343" s="149" t="s">
        <v>190</v>
      </c>
      <c r="F343" s="150" t="s">
        <v>3303</v>
      </c>
      <c r="I343" s="151"/>
      <c r="L343" s="32"/>
      <c r="M343" s="152"/>
      <c r="T343" s="56"/>
      <c r="AT343" s="17" t="s">
        <v>190</v>
      </c>
      <c r="AU343" s="17" t="s">
        <v>85</v>
      </c>
    </row>
    <row r="344" spans="2:65" s="11" customFormat="1" ht="22.9" customHeight="1">
      <c r="B344" s="124"/>
      <c r="D344" s="125" t="s">
        <v>75</v>
      </c>
      <c r="E344" s="162" t="s">
        <v>1101</v>
      </c>
      <c r="F344" s="162" t="s">
        <v>1102</v>
      </c>
      <c r="I344" s="127"/>
      <c r="J344" s="163">
        <f>BK344</f>
        <v>0</v>
      </c>
      <c r="L344" s="124"/>
      <c r="M344" s="129"/>
      <c r="P344" s="130">
        <f>SUM(P345:P351)</f>
        <v>0</v>
      </c>
      <c r="R344" s="130">
        <f>SUM(R345:R351)</f>
        <v>2.1868E-3</v>
      </c>
      <c r="T344" s="131">
        <f>SUM(T345:T351)</f>
        <v>0</v>
      </c>
      <c r="AR344" s="125" t="s">
        <v>85</v>
      </c>
      <c r="AT344" s="132" t="s">
        <v>75</v>
      </c>
      <c r="AU344" s="132" t="s">
        <v>83</v>
      </c>
      <c r="AY344" s="125" t="s">
        <v>181</v>
      </c>
      <c r="BK344" s="133">
        <f>SUM(BK345:BK351)</f>
        <v>0</v>
      </c>
    </row>
    <row r="345" spans="2:65" s="1" customFormat="1" ht="24.2" customHeight="1">
      <c r="B345" s="134"/>
      <c r="C345" s="153" t="s">
        <v>831</v>
      </c>
      <c r="D345" s="153" t="s">
        <v>191</v>
      </c>
      <c r="E345" s="154" t="s">
        <v>2540</v>
      </c>
      <c r="F345" s="155" t="s">
        <v>2541</v>
      </c>
      <c r="G345" s="156" t="s">
        <v>734</v>
      </c>
      <c r="H345" s="157">
        <v>0.36</v>
      </c>
      <c r="I345" s="158"/>
      <c r="J345" s="159">
        <f>ROUND(I345*H345,2)</f>
        <v>0</v>
      </c>
      <c r="K345" s="155" t="s">
        <v>1</v>
      </c>
      <c r="L345" s="32"/>
      <c r="M345" s="160" t="s">
        <v>1</v>
      </c>
      <c r="N345" s="161" t="s">
        <v>41</v>
      </c>
      <c r="P345" s="145">
        <f>O345*H345</f>
        <v>0</v>
      </c>
      <c r="Q345" s="145">
        <v>1.2999999999999999E-4</v>
      </c>
      <c r="R345" s="145">
        <f>Q345*H345</f>
        <v>4.6799999999999992E-5</v>
      </c>
      <c r="S345" s="145">
        <v>0</v>
      </c>
      <c r="T345" s="146">
        <f>S345*H345</f>
        <v>0</v>
      </c>
      <c r="AR345" s="147" t="s">
        <v>188</v>
      </c>
      <c r="AT345" s="147" t="s">
        <v>191</v>
      </c>
      <c r="AU345" s="147" t="s">
        <v>85</v>
      </c>
      <c r="AY345" s="17" t="s">
        <v>181</v>
      </c>
      <c r="BE345" s="148">
        <f>IF(N345="základní",J345,0)</f>
        <v>0</v>
      </c>
      <c r="BF345" s="148">
        <f>IF(N345="snížená",J345,0)</f>
        <v>0</v>
      </c>
      <c r="BG345" s="148">
        <f>IF(N345="zákl. přenesená",J345,0)</f>
        <v>0</v>
      </c>
      <c r="BH345" s="148">
        <f>IF(N345="sníž. přenesená",J345,0)</f>
        <v>0</v>
      </c>
      <c r="BI345" s="148">
        <f>IF(N345="nulová",J345,0)</f>
        <v>0</v>
      </c>
      <c r="BJ345" s="17" t="s">
        <v>83</v>
      </c>
      <c r="BK345" s="148">
        <f>ROUND(I345*H345,2)</f>
        <v>0</v>
      </c>
      <c r="BL345" s="17" t="s">
        <v>188</v>
      </c>
      <c r="BM345" s="147" t="s">
        <v>3305</v>
      </c>
    </row>
    <row r="346" spans="2:65" s="1" customFormat="1" ht="19.5">
      <c r="B346" s="32"/>
      <c r="D346" s="149" t="s">
        <v>190</v>
      </c>
      <c r="F346" s="150" t="s">
        <v>2541</v>
      </c>
      <c r="I346" s="151"/>
      <c r="L346" s="32"/>
      <c r="M346" s="152"/>
      <c r="T346" s="56"/>
      <c r="AT346" s="17" t="s">
        <v>190</v>
      </c>
      <c r="AU346" s="17" t="s">
        <v>85</v>
      </c>
    </row>
    <row r="347" spans="2:65" s="13" customFormat="1" ht="11.25">
      <c r="B347" s="175"/>
      <c r="D347" s="149" t="s">
        <v>1207</v>
      </c>
      <c r="E347" s="176" t="s">
        <v>1</v>
      </c>
      <c r="F347" s="177" t="s">
        <v>3306</v>
      </c>
      <c r="H347" s="176" t="s">
        <v>1</v>
      </c>
      <c r="I347" s="178"/>
      <c r="L347" s="175"/>
      <c r="M347" s="179"/>
      <c r="T347" s="180"/>
      <c r="AT347" s="176" t="s">
        <v>1207</v>
      </c>
      <c r="AU347" s="176" t="s">
        <v>85</v>
      </c>
      <c r="AV347" s="13" t="s">
        <v>83</v>
      </c>
      <c r="AW347" s="13" t="s">
        <v>33</v>
      </c>
      <c r="AX347" s="13" t="s">
        <v>76</v>
      </c>
      <c r="AY347" s="176" t="s">
        <v>181</v>
      </c>
    </row>
    <row r="348" spans="2:65" s="12" customFormat="1" ht="11.25">
      <c r="B348" s="168"/>
      <c r="D348" s="149" t="s">
        <v>1207</v>
      </c>
      <c r="E348" s="169" t="s">
        <v>1</v>
      </c>
      <c r="F348" s="170" t="s">
        <v>3307</v>
      </c>
      <c r="H348" s="171">
        <v>0.36</v>
      </c>
      <c r="I348" s="172"/>
      <c r="L348" s="168"/>
      <c r="M348" s="173"/>
      <c r="T348" s="174"/>
      <c r="AT348" s="169" t="s">
        <v>1207</v>
      </c>
      <c r="AU348" s="169" t="s">
        <v>85</v>
      </c>
      <c r="AV348" s="12" t="s">
        <v>85</v>
      </c>
      <c r="AW348" s="12" t="s">
        <v>33</v>
      </c>
      <c r="AX348" s="12" t="s">
        <v>76</v>
      </c>
      <c r="AY348" s="169" t="s">
        <v>181</v>
      </c>
    </row>
    <row r="349" spans="2:65" s="14" customFormat="1" ht="11.25">
      <c r="B349" s="181"/>
      <c r="D349" s="149" t="s">
        <v>1207</v>
      </c>
      <c r="E349" s="182" t="s">
        <v>1</v>
      </c>
      <c r="F349" s="183" t="s">
        <v>1221</v>
      </c>
      <c r="H349" s="184">
        <v>0.36</v>
      </c>
      <c r="I349" s="185"/>
      <c r="L349" s="181"/>
      <c r="M349" s="186"/>
      <c r="T349" s="187"/>
      <c r="AT349" s="182" t="s">
        <v>1207</v>
      </c>
      <c r="AU349" s="182" t="s">
        <v>85</v>
      </c>
      <c r="AV349" s="14" t="s">
        <v>200</v>
      </c>
      <c r="AW349" s="14" t="s">
        <v>33</v>
      </c>
      <c r="AX349" s="14" t="s">
        <v>83</v>
      </c>
      <c r="AY349" s="182" t="s">
        <v>181</v>
      </c>
    </row>
    <row r="350" spans="2:65" s="1" customFormat="1" ht="16.5" customHeight="1">
      <c r="B350" s="134"/>
      <c r="C350" s="135" t="s">
        <v>1124</v>
      </c>
      <c r="D350" s="135" t="s">
        <v>182</v>
      </c>
      <c r="E350" s="136" t="s">
        <v>3308</v>
      </c>
      <c r="F350" s="137" t="s">
        <v>3309</v>
      </c>
      <c r="G350" s="138" t="s">
        <v>185</v>
      </c>
      <c r="H350" s="139">
        <v>1</v>
      </c>
      <c r="I350" s="140"/>
      <c r="J350" s="141">
        <f>ROUND(I350*H350,2)</f>
        <v>0</v>
      </c>
      <c r="K350" s="137" t="s">
        <v>1</v>
      </c>
      <c r="L350" s="142"/>
      <c r="M350" s="143" t="s">
        <v>1</v>
      </c>
      <c r="N350" s="144" t="s">
        <v>41</v>
      </c>
      <c r="P350" s="145">
        <f>O350*H350</f>
        <v>0</v>
      </c>
      <c r="Q350" s="145">
        <v>2.14E-3</v>
      </c>
      <c r="R350" s="145">
        <f>Q350*H350</f>
        <v>2.14E-3</v>
      </c>
      <c r="S350" s="145">
        <v>0</v>
      </c>
      <c r="T350" s="146">
        <f>S350*H350</f>
        <v>0</v>
      </c>
      <c r="AR350" s="147" t="s">
        <v>187</v>
      </c>
      <c r="AT350" s="147" t="s">
        <v>182</v>
      </c>
      <c r="AU350" s="147" t="s">
        <v>85</v>
      </c>
      <c r="AY350" s="17" t="s">
        <v>181</v>
      </c>
      <c r="BE350" s="148">
        <f>IF(N350="základní",J350,0)</f>
        <v>0</v>
      </c>
      <c r="BF350" s="148">
        <f>IF(N350="snížená",J350,0)</f>
        <v>0</v>
      </c>
      <c r="BG350" s="148">
        <f>IF(N350="zákl. přenesená",J350,0)</f>
        <v>0</v>
      </c>
      <c r="BH350" s="148">
        <f>IF(N350="sníž. přenesená",J350,0)</f>
        <v>0</v>
      </c>
      <c r="BI350" s="148">
        <f>IF(N350="nulová",J350,0)</f>
        <v>0</v>
      </c>
      <c r="BJ350" s="17" t="s">
        <v>83</v>
      </c>
      <c r="BK350" s="148">
        <f>ROUND(I350*H350,2)</f>
        <v>0</v>
      </c>
      <c r="BL350" s="17" t="s">
        <v>188</v>
      </c>
      <c r="BM350" s="147" t="s">
        <v>3310</v>
      </c>
    </row>
    <row r="351" spans="2:65" s="1" customFormat="1" ht="11.25">
      <c r="B351" s="32"/>
      <c r="D351" s="149" t="s">
        <v>190</v>
      </c>
      <c r="F351" s="150" t="s">
        <v>3309</v>
      </c>
      <c r="I351" s="151"/>
      <c r="L351" s="32"/>
      <c r="M351" s="165"/>
      <c r="N351" s="166"/>
      <c r="O351" s="166"/>
      <c r="P351" s="166"/>
      <c r="Q351" s="166"/>
      <c r="R351" s="166"/>
      <c r="S351" s="166"/>
      <c r="T351" s="167"/>
      <c r="AT351" s="17" t="s">
        <v>190</v>
      </c>
      <c r="AU351" s="17" t="s">
        <v>85</v>
      </c>
    </row>
    <row r="352" spans="2:65" s="1" customFormat="1" ht="6.95" customHeight="1">
      <c r="B352" s="44"/>
      <c r="C352" s="45"/>
      <c r="D352" s="45"/>
      <c r="E352" s="45"/>
      <c r="F352" s="45"/>
      <c r="G352" s="45"/>
      <c r="H352" s="45"/>
      <c r="I352" s="45"/>
      <c r="J352" s="45"/>
      <c r="K352" s="45"/>
      <c r="L352" s="32"/>
    </row>
  </sheetData>
  <autoFilter ref="C129:K351" xr:uid="{00000000-0009-0000-0000-00000A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9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122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23.25" customHeight="1">
      <c r="B9" s="32"/>
      <c r="E9" s="242" t="s">
        <v>152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3311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3001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3001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ROUND(J128,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ROUND((SUM(BE128:BE196)),  2)</f>
        <v>0</v>
      </c>
      <c r="I35" s="96">
        <v>0.21</v>
      </c>
      <c r="J35" s="85">
        <f>ROUND(((SUM(BE128:BE196))*I35),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ROUND((SUM(BF128:BF196)),  2)</f>
        <v>0</v>
      </c>
      <c r="I36" s="96">
        <v>0.12</v>
      </c>
      <c r="J36" s="85">
        <f>ROUND(((SUM(BF128:BF196))*I36),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ROUND((SUM(BG128:BG196)),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ROUND((SUM(BH128:BH196)),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ROUND((SUM(BI128:BI196)),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23.25" customHeight="1">
      <c r="B87" s="32"/>
      <c r="E87" s="242" t="s">
        <v>152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SO.01 -07 - VRN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ing. Ivana Smolová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ing. Ivana Smolová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J128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3312</v>
      </c>
      <c r="E99" s="110"/>
      <c r="F99" s="110"/>
      <c r="G99" s="110"/>
      <c r="H99" s="110"/>
      <c r="I99" s="110"/>
      <c r="J99" s="111">
        <f>J129</f>
        <v>0</v>
      </c>
      <c r="L99" s="108"/>
    </row>
    <row r="100" spans="2:47" s="9" customFormat="1" ht="19.899999999999999" customHeight="1">
      <c r="B100" s="112"/>
      <c r="D100" s="113" t="s">
        <v>3313</v>
      </c>
      <c r="E100" s="114"/>
      <c r="F100" s="114"/>
      <c r="G100" s="114"/>
      <c r="H100" s="114"/>
      <c r="I100" s="114"/>
      <c r="J100" s="115">
        <f>J130</f>
        <v>0</v>
      </c>
      <c r="L100" s="112"/>
    </row>
    <row r="101" spans="2:47" s="9" customFormat="1" ht="19.899999999999999" customHeight="1">
      <c r="B101" s="112"/>
      <c r="D101" s="113" t="s">
        <v>3314</v>
      </c>
      <c r="E101" s="114"/>
      <c r="F101" s="114"/>
      <c r="G101" s="114"/>
      <c r="H101" s="114"/>
      <c r="I101" s="114"/>
      <c r="J101" s="115">
        <f>J140</f>
        <v>0</v>
      </c>
      <c r="L101" s="112"/>
    </row>
    <row r="102" spans="2:47" s="9" customFormat="1" ht="19.899999999999999" customHeight="1">
      <c r="B102" s="112"/>
      <c r="D102" s="113" t="s">
        <v>3315</v>
      </c>
      <c r="E102" s="114"/>
      <c r="F102" s="114"/>
      <c r="G102" s="114"/>
      <c r="H102" s="114"/>
      <c r="I102" s="114"/>
      <c r="J102" s="115">
        <f>J159</f>
        <v>0</v>
      </c>
      <c r="L102" s="112"/>
    </row>
    <row r="103" spans="2:47" s="9" customFormat="1" ht="19.899999999999999" customHeight="1">
      <c r="B103" s="112"/>
      <c r="D103" s="113" t="s">
        <v>3316</v>
      </c>
      <c r="E103" s="114"/>
      <c r="F103" s="114"/>
      <c r="G103" s="114"/>
      <c r="H103" s="114"/>
      <c r="I103" s="114"/>
      <c r="J103" s="115">
        <f>J173</f>
        <v>0</v>
      </c>
      <c r="L103" s="112"/>
    </row>
    <row r="104" spans="2:47" s="9" customFormat="1" ht="19.899999999999999" customHeight="1">
      <c r="B104" s="112"/>
      <c r="D104" s="113" t="s">
        <v>3317</v>
      </c>
      <c r="E104" s="114"/>
      <c r="F104" s="114"/>
      <c r="G104" s="114"/>
      <c r="H104" s="114"/>
      <c r="I104" s="114"/>
      <c r="J104" s="115">
        <f>J176</f>
        <v>0</v>
      </c>
      <c r="L104" s="112"/>
    </row>
    <row r="105" spans="2:47" s="9" customFormat="1" ht="19.899999999999999" customHeight="1">
      <c r="B105" s="112"/>
      <c r="D105" s="113" t="s">
        <v>3318</v>
      </c>
      <c r="E105" s="114"/>
      <c r="F105" s="114"/>
      <c r="G105" s="114"/>
      <c r="H105" s="114"/>
      <c r="I105" s="114"/>
      <c r="J105" s="115">
        <f>J179</f>
        <v>0</v>
      </c>
      <c r="L105" s="112"/>
    </row>
    <row r="106" spans="2:47" s="9" customFormat="1" ht="19.899999999999999" customHeight="1">
      <c r="B106" s="112"/>
      <c r="D106" s="113" t="s">
        <v>3319</v>
      </c>
      <c r="E106" s="114"/>
      <c r="F106" s="114"/>
      <c r="G106" s="114"/>
      <c r="H106" s="114"/>
      <c r="I106" s="114"/>
      <c r="J106" s="115">
        <f>J190</f>
        <v>0</v>
      </c>
      <c r="L106" s="112"/>
    </row>
    <row r="107" spans="2:47" s="1" customFormat="1" ht="21.75" customHeight="1">
      <c r="B107" s="32"/>
      <c r="L107" s="32"/>
    </row>
    <row r="108" spans="2:47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47" s="1" customFormat="1" ht="6.95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>
      <c r="B113" s="32"/>
      <c r="C113" s="21" t="s">
        <v>166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16.5" customHeight="1">
      <c r="B116" s="32"/>
      <c r="E116" s="242" t="str">
        <f>E7</f>
        <v>ZUŠ BEDŘICHA SMETANY čp.142, LITOMYŠL</v>
      </c>
      <c r="F116" s="243"/>
      <c r="G116" s="243"/>
      <c r="H116" s="243"/>
      <c r="L116" s="32"/>
    </row>
    <row r="117" spans="2:63" ht="12" customHeight="1">
      <c r="B117" s="20"/>
      <c r="C117" s="27" t="s">
        <v>151</v>
      </c>
      <c r="L117" s="20"/>
    </row>
    <row r="118" spans="2:63" s="1" customFormat="1" ht="23.25" customHeight="1">
      <c r="B118" s="32"/>
      <c r="E118" s="242" t="s">
        <v>152</v>
      </c>
      <c r="F118" s="244"/>
      <c r="G118" s="244"/>
      <c r="H118" s="244"/>
      <c r="L118" s="32"/>
    </row>
    <row r="119" spans="2:63" s="1" customFormat="1" ht="12" customHeight="1">
      <c r="B119" s="32"/>
      <c r="C119" s="27" t="s">
        <v>153</v>
      </c>
      <c r="L119" s="32"/>
    </row>
    <row r="120" spans="2:63" s="1" customFormat="1" ht="16.5" customHeight="1">
      <c r="B120" s="32"/>
      <c r="E120" s="198" t="str">
        <f>E11</f>
        <v>SO.01 -07 - VRN</v>
      </c>
      <c r="F120" s="244"/>
      <c r="G120" s="244"/>
      <c r="H120" s="244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20</v>
      </c>
      <c r="F122" s="25" t="str">
        <f>F14</f>
        <v>Litomyšl</v>
      </c>
      <c r="I122" s="27" t="s">
        <v>22</v>
      </c>
      <c r="J122" s="52" t="str">
        <f>IF(J14="","",J14)</f>
        <v>6. 6. 2025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24</v>
      </c>
      <c r="F124" s="25" t="str">
        <f>E17</f>
        <v>Město Litomyšl</v>
      </c>
      <c r="I124" s="27" t="s">
        <v>30</v>
      </c>
      <c r="J124" s="30" t="str">
        <f>E23</f>
        <v>ing. Ivana Smolová</v>
      </c>
      <c r="L124" s="32"/>
    </row>
    <row r="125" spans="2:63" s="1" customFormat="1" ht="15.2" customHeight="1">
      <c r="B125" s="32"/>
      <c r="C125" s="27" t="s">
        <v>28</v>
      </c>
      <c r="F125" s="25" t="str">
        <f>IF(E20="","",E20)</f>
        <v>Vyplň údaj</v>
      </c>
      <c r="I125" s="27" t="s">
        <v>34</v>
      </c>
      <c r="J125" s="30" t="str">
        <f>E26</f>
        <v>ing. Ivana Smolová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6"/>
      <c r="C127" s="117" t="s">
        <v>167</v>
      </c>
      <c r="D127" s="118" t="s">
        <v>61</v>
      </c>
      <c r="E127" s="118" t="s">
        <v>57</v>
      </c>
      <c r="F127" s="118" t="s">
        <v>58</v>
      </c>
      <c r="G127" s="118" t="s">
        <v>168</v>
      </c>
      <c r="H127" s="118" t="s">
        <v>169</v>
      </c>
      <c r="I127" s="118" t="s">
        <v>170</v>
      </c>
      <c r="J127" s="118" t="s">
        <v>159</v>
      </c>
      <c r="K127" s="119" t="s">
        <v>171</v>
      </c>
      <c r="L127" s="116"/>
      <c r="M127" s="59" t="s">
        <v>1</v>
      </c>
      <c r="N127" s="60" t="s">
        <v>40</v>
      </c>
      <c r="O127" s="60" t="s">
        <v>172</v>
      </c>
      <c r="P127" s="60" t="s">
        <v>173</v>
      </c>
      <c r="Q127" s="60" t="s">
        <v>174</v>
      </c>
      <c r="R127" s="60" t="s">
        <v>175</v>
      </c>
      <c r="S127" s="60" t="s">
        <v>176</v>
      </c>
      <c r="T127" s="61" t="s">
        <v>177</v>
      </c>
    </row>
    <row r="128" spans="2:63" s="1" customFormat="1" ht="22.9" customHeight="1">
      <c r="B128" s="32"/>
      <c r="C128" s="64" t="s">
        <v>178</v>
      </c>
      <c r="J128" s="120">
        <f>BK128</f>
        <v>0</v>
      </c>
      <c r="L128" s="32"/>
      <c r="M128" s="62"/>
      <c r="N128" s="53"/>
      <c r="O128" s="53"/>
      <c r="P128" s="121">
        <f>P129</f>
        <v>0</v>
      </c>
      <c r="Q128" s="53"/>
      <c r="R128" s="121">
        <f>R129</f>
        <v>0</v>
      </c>
      <c r="S128" s="53"/>
      <c r="T128" s="122">
        <f>T129</f>
        <v>0</v>
      </c>
      <c r="AT128" s="17" t="s">
        <v>75</v>
      </c>
      <c r="AU128" s="17" t="s">
        <v>161</v>
      </c>
      <c r="BK128" s="123">
        <f>BK129</f>
        <v>0</v>
      </c>
    </row>
    <row r="129" spans="2:65" s="11" customFormat="1" ht="25.9" customHeight="1">
      <c r="B129" s="124"/>
      <c r="D129" s="125" t="s">
        <v>75</v>
      </c>
      <c r="E129" s="126" t="s">
        <v>121</v>
      </c>
      <c r="F129" s="126" t="s">
        <v>3320</v>
      </c>
      <c r="I129" s="127"/>
      <c r="J129" s="128">
        <f>BK129</f>
        <v>0</v>
      </c>
      <c r="L129" s="124"/>
      <c r="M129" s="129"/>
      <c r="P129" s="130">
        <f>P130+P140+P159+P173+P176+P179+P190</f>
        <v>0</v>
      </c>
      <c r="R129" s="130">
        <f>R130+R140+R159+R173+R176+R179+R190</f>
        <v>0</v>
      </c>
      <c r="T129" s="131">
        <f>T130+T140+T159+T173+T176+T179+T190</f>
        <v>0</v>
      </c>
      <c r="AR129" s="125" t="s">
        <v>204</v>
      </c>
      <c r="AT129" s="132" t="s">
        <v>75</v>
      </c>
      <c r="AU129" s="132" t="s">
        <v>76</v>
      </c>
      <c r="AY129" s="125" t="s">
        <v>181</v>
      </c>
      <c r="BK129" s="133">
        <f>BK130+BK140+BK159+BK173+BK176+BK179+BK190</f>
        <v>0</v>
      </c>
    </row>
    <row r="130" spans="2:65" s="11" customFormat="1" ht="22.9" customHeight="1">
      <c r="B130" s="124"/>
      <c r="D130" s="125" t="s">
        <v>75</v>
      </c>
      <c r="E130" s="162" t="s">
        <v>3321</v>
      </c>
      <c r="F130" s="162" t="s">
        <v>3322</v>
      </c>
      <c r="I130" s="127"/>
      <c r="J130" s="163">
        <f>BK130</f>
        <v>0</v>
      </c>
      <c r="L130" s="124"/>
      <c r="M130" s="129"/>
      <c r="P130" s="130">
        <f>SUM(P131:P139)</f>
        <v>0</v>
      </c>
      <c r="R130" s="130">
        <f>SUM(R131:R139)</f>
        <v>0</v>
      </c>
      <c r="T130" s="131">
        <f>SUM(T131:T139)</f>
        <v>0</v>
      </c>
      <c r="AR130" s="125" t="s">
        <v>204</v>
      </c>
      <c r="AT130" s="132" t="s">
        <v>75</v>
      </c>
      <c r="AU130" s="132" t="s">
        <v>83</v>
      </c>
      <c r="AY130" s="125" t="s">
        <v>181</v>
      </c>
      <c r="BK130" s="133">
        <f>SUM(BK131:BK139)</f>
        <v>0</v>
      </c>
    </row>
    <row r="131" spans="2:65" s="1" customFormat="1" ht="16.5" customHeight="1">
      <c r="B131" s="134"/>
      <c r="C131" s="153" t="s">
        <v>83</v>
      </c>
      <c r="D131" s="153" t="s">
        <v>191</v>
      </c>
      <c r="E131" s="154" t="s">
        <v>3323</v>
      </c>
      <c r="F131" s="155" t="s">
        <v>3324</v>
      </c>
      <c r="G131" s="156" t="s">
        <v>3325</v>
      </c>
      <c r="H131" s="157">
        <v>1</v>
      </c>
      <c r="I131" s="158"/>
      <c r="J131" s="159">
        <f>ROUND(I131*H131,2)</f>
        <v>0</v>
      </c>
      <c r="K131" s="155" t="s">
        <v>1</v>
      </c>
      <c r="L131" s="32"/>
      <c r="M131" s="160" t="s">
        <v>1</v>
      </c>
      <c r="N131" s="161" t="s">
        <v>41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3326</v>
      </c>
      <c r="AT131" s="147" t="s">
        <v>191</v>
      </c>
      <c r="AU131" s="147" t="s">
        <v>85</v>
      </c>
      <c r="AY131" s="17" t="s">
        <v>181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83</v>
      </c>
      <c r="BK131" s="148">
        <f>ROUND(I131*H131,2)</f>
        <v>0</v>
      </c>
      <c r="BL131" s="17" t="s">
        <v>3326</v>
      </c>
      <c r="BM131" s="147" t="s">
        <v>3327</v>
      </c>
    </row>
    <row r="132" spans="2:65" s="1" customFormat="1" ht="11.25">
      <c r="B132" s="32"/>
      <c r="D132" s="149" t="s">
        <v>190</v>
      </c>
      <c r="F132" s="150" t="s">
        <v>3324</v>
      </c>
      <c r="I132" s="151"/>
      <c r="L132" s="32"/>
      <c r="M132" s="152"/>
      <c r="T132" s="56"/>
      <c r="AT132" s="17" t="s">
        <v>190</v>
      </c>
      <c r="AU132" s="17" t="s">
        <v>85</v>
      </c>
    </row>
    <row r="133" spans="2:65" s="12" customFormat="1" ht="22.5">
      <c r="B133" s="168"/>
      <c r="D133" s="149" t="s">
        <v>1207</v>
      </c>
      <c r="E133" s="169" t="s">
        <v>1</v>
      </c>
      <c r="F133" s="170" t="s">
        <v>3328</v>
      </c>
      <c r="H133" s="171">
        <v>1</v>
      </c>
      <c r="I133" s="172"/>
      <c r="L133" s="168"/>
      <c r="M133" s="173"/>
      <c r="T133" s="174"/>
      <c r="AT133" s="169" t="s">
        <v>1207</v>
      </c>
      <c r="AU133" s="169" t="s">
        <v>85</v>
      </c>
      <c r="AV133" s="12" t="s">
        <v>85</v>
      </c>
      <c r="AW133" s="12" t="s">
        <v>33</v>
      </c>
      <c r="AX133" s="12" t="s">
        <v>83</v>
      </c>
      <c r="AY133" s="169" t="s">
        <v>181</v>
      </c>
    </row>
    <row r="134" spans="2:65" s="1" customFormat="1" ht="37.9" customHeight="1">
      <c r="B134" s="134"/>
      <c r="C134" s="153" t="s">
        <v>85</v>
      </c>
      <c r="D134" s="153" t="s">
        <v>191</v>
      </c>
      <c r="E134" s="154" t="s">
        <v>3329</v>
      </c>
      <c r="F134" s="155" t="s">
        <v>3330</v>
      </c>
      <c r="G134" s="156" t="s">
        <v>3325</v>
      </c>
      <c r="H134" s="157">
        <v>1</v>
      </c>
      <c r="I134" s="158"/>
      <c r="J134" s="159">
        <f>ROUND(I134*H134,2)</f>
        <v>0</v>
      </c>
      <c r="K134" s="155" t="s">
        <v>1</v>
      </c>
      <c r="L134" s="32"/>
      <c r="M134" s="160" t="s">
        <v>1</v>
      </c>
      <c r="N134" s="161" t="s">
        <v>41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3326</v>
      </c>
      <c r="AT134" s="147" t="s">
        <v>191</v>
      </c>
      <c r="AU134" s="147" t="s">
        <v>85</v>
      </c>
      <c r="AY134" s="17" t="s">
        <v>181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3326</v>
      </c>
      <c r="BM134" s="147" t="s">
        <v>3331</v>
      </c>
    </row>
    <row r="135" spans="2:65" s="1" customFormat="1" ht="29.25">
      <c r="B135" s="32"/>
      <c r="D135" s="149" t="s">
        <v>190</v>
      </c>
      <c r="F135" s="150" t="s">
        <v>3330</v>
      </c>
      <c r="I135" s="151"/>
      <c r="L135" s="32"/>
      <c r="M135" s="152"/>
      <c r="T135" s="56"/>
      <c r="AT135" s="17" t="s">
        <v>190</v>
      </c>
      <c r="AU135" s="17" t="s">
        <v>85</v>
      </c>
    </row>
    <row r="136" spans="2:65" s="1" customFormat="1" ht="16.5" customHeight="1">
      <c r="B136" s="134"/>
      <c r="C136" s="153" t="s">
        <v>91</v>
      </c>
      <c r="D136" s="153" t="s">
        <v>191</v>
      </c>
      <c r="E136" s="154" t="s">
        <v>3332</v>
      </c>
      <c r="F136" s="155" t="s">
        <v>3333</v>
      </c>
      <c r="G136" s="156" t="s">
        <v>3334</v>
      </c>
      <c r="H136" s="157">
        <v>1</v>
      </c>
      <c r="I136" s="158"/>
      <c r="J136" s="159">
        <f>ROUND(I136*H136,2)</f>
        <v>0</v>
      </c>
      <c r="K136" s="155" t="s">
        <v>1</v>
      </c>
      <c r="L136" s="32"/>
      <c r="M136" s="160" t="s">
        <v>1</v>
      </c>
      <c r="N136" s="161" t="s">
        <v>41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3326</v>
      </c>
      <c r="AT136" s="147" t="s">
        <v>191</v>
      </c>
      <c r="AU136" s="147" t="s">
        <v>85</v>
      </c>
      <c r="AY136" s="17" t="s">
        <v>181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3326</v>
      </c>
      <c r="BM136" s="147" t="s">
        <v>3335</v>
      </c>
    </row>
    <row r="137" spans="2:65" s="1" customFormat="1" ht="11.25">
      <c r="B137" s="32"/>
      <c r="D137" s="149" t="s">
        <v>190</v>
      </c>
      <c r="F137" s="150" t="s">
        <v>3333</v>
      </c>
      <c r="I137" s="151"/>
      <c r="L137" s="32"/>
      <c r="M137" s="152"/>
      <c r="T137" s="56"/>
      <c r="AT137" s="17" t="s">
        <v>190</v>
      </c>
      <c r="AU137" s="17" t="s">
        <v>85</v>
      </c>
    </row>
    <row r="138" spans="2:65" s="1" customFormat="1" ht="21.75" customHeight="1">
      <c r="B138" s="134"/>
      <c r="C138" s="153" t="s">
        <v>200</v>
      </c>
      <c r="D138" s="153" t="s">
        <v>191</v>
      </c>
      <c r="E138" s="154" t="s">
        <v>3336</v>
      </c>
      <c r="F138" s="155" t="s">
        <v>3337</v>
      </c>
      <c r="G138" s="156" t="s">
        <v>3334</v>
      </c>
      <c r="H138" s="157">
        <v>1</v>
      </c>
      <c r="I138" s="158"/>
      <c r="J138" s="159">
        <f>ROUND(I138*H138,2)</f>
        <v>0</v>
      </c>
      <c r="K138" s="155" t="s">
        <v>1</v>
      </c>
      <c r="L138" s="32"/>
      <c r="M138" s="160" t="s">
        <v>1</v>
      </c>
      <c r="N138" s="161" t="s">
        <v>41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3326</v>
      </c>
      <c r="AT138" s="147" t="s">
        <v>191</v>
      </c>
      <c r="AU138" s="147" t="s">
        <v>85</v>
      </c>
      <c r="AY138" s="17" t="s">
        <v>181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3326</v>
      </c>
      <c r="BM138" s="147" t="s">
        <v>3338</v>
      </c>
    </row>
    <row r="139" spans="2:65" s="1" customFormat="1" ht="11.25">
      <c r="B139" s="32"/>
      <c r="D139" s="149" t="s">
        <v>190</v>
      </c>
      <c r="F139" s="150" t="s">
        <v>3337</v>
      </c>
      <c r="I139" s="151"/>
      <c r="L139" s="32"/>
      <c r="M139" s="152"/>
      <c r="T139" s="56"/>
      <c r="AT139" s="17" t="s">
        <v>190</v>
      </c>
      <c r="AU139" s="17" t="s">
        <v>85</v>
      </c>
    </row>
    <row r="140" spans="2:65" s="11" customFormat="1" ht="22.9" customHeight="1">
      <c r="B140" s="124"/>
      <c r="D140" s="125" t="s">
        <v>75</v>
      </c>
      <c r="E140" s="162" t="s">
        <v>3339</v>
      </c>
      <c r="F140" s="162" t="s">
        <v>3340</v>
      </c>
      <c r="I140" s="127"/>
      <c r="J140" s="163">
        <f>BK140</f>
        <v>0</v>
      </c>
      <c r="L140" s="124"/>
      <c r="M140" s="129"/>
      <c r="P140" s="130">
        <f>SUM(P141:P158)</f>
        <v>0</v>
      </c>
      <c r="R140" s="130">
        <f>SUM(R141:R158)</f>
        <v>0</v>
      </c>
      <c r="T140" s="131">
        <f>SUM(T141:T158)</f>
        <v>0</v>
      </c>
      <c r="AR140" s="125" t="s">
        <v>204</v>
      </c>
      <c r="AT140" s="132" t="s">
        <v>75</v>
      </c>
      <c r="AU140" s="132" t="s">
        <v>83</v>
      </c>
      <c r="AY140" s="125" t="s">
        <v>181</v>
      </c>
      <c r="BK140" s="133">
        <f>SUM(BK141:BK158)</f>
        <v>0</v>
      </c>
    </row>
    <row r="141" spans="2:65" s="1" customFormat="1" ht="24.2" customHeight="1">
      <c r="B141" s="134"/>
      <c r="C141" s="153" t="s">
        <v>204</v>
      </c>
      <c r="D141" s="153" t="s">
        <v>191</v>
      </c>
      <c r="E141" s="154" t="s">
        <v>3341</v>
      </c>
      <c r="F141" s="155" t="s">
        <v>3342</v>
      </c>
      <c r="G141" s="156" t="s">
        <v>3325</v>
      </c>
      <c r="H141" s="157">
        <v>1</v>
      </c>
      <c r="I141" s="158"/>
      <c r="J141" s="159">
        <f>ROUND(I141*H141,2)</f>
        <v>0</v>
      </c>
      <c r="K141" s="155" t="s">
        <v>1</v>
      </c>
      <c r="L141" s="32"/>
      <c r="M141" s="160" t="s">
        <v>1</v>
      </c>
      <c r="N141" s="161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3326</v>
      </c>
      <c r="AT141" s="147" t="s">
        <v>191</v>
      </c>
      <c r="AU141" s="147" t="s">
        <v>85</v>
      </c>
      <c r="AY141" s="17" t="s">
        <v>181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3326</v>
      </c>
      <c r="BM141" s="147" t="s">
        <v>3343</v>
      </c>
    </row>
    <row r="142" spans="2:65" s="1" customFormat="1" ht="19.5">
      <c r="B142" s="32"/>
      <c r="D142" s="149" t="s">
        <v>190</v>
      </c>
      <c r="F142" s="150" t="s">
        <v>3342</v>
      </c>
      <c r="I142" s="151"/>
      <c r="L142" s="32"/>
      <c r="M142" s="152"/>
      <c r="T142" s="56"/>
      <c r="AT142" s="17" t="s">
        <v>190</v>
      </c>
      <c r="AU142" s="17" t="s">
        <v>85</v>
      </c>
    </row>
    <row r="143" spans="2:65" s="1" customFormat="1" ht="24.2" customHeight="1">
      <c r="B143" s="134"/>
      <c r="C143" s="153" t="s">
        <v>209</v>
      </c>
      <c r="D143" s="153" t="s">
        <v>191</v>
      </c>
      <c r="E143" s="154" t="s">
        <v>3344</v>
      </c>
      <c r="F143" s="155" t="s">
        <v>3345</v>
      </c>
      <c r="G143" s="156" t="s">
        <v>3325</v>
      </c>
      <c r="H143" s="157">
        <v>1</v>
      </c>
      <c r="I143" s="158"/>
      <c r="J143" s="159">
        <f>ROUND(I143*H143,2)</f>
        <v>0</v>
      </c>
      <c r="K143" s="155" t="s">
        <v>1</v>
      </c>
      <c r="L143" s="32"/>
      <c r="M143" s="160" t="s">
        <v>1</v>
      </c>
      <c r="N143" s="161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3326</v>
      </c>
      <c r="AT143" s="147" t="s">
        <v>191</v>
      </c>
      <c r="AU143" s="147" t="s">
        <v>85</v>
      </c>
      <c r="AY143" s="17" t="s">
        <v>181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3326</v>
      </c>
      <c r="BM143" s="147" t="s">
        <v>3346</v>
      </c>
    </row>
    <row r="144" spans="2:65" s="1" customFormat="1" ht="11.25">
      <c r="B144" s="32"/>
      <c r="D144" s="149" t="s">
        <v>190</v>
      </c>
      <c r="F144" s="150" t="s">
        <v>3345</v>
      </c>
      <c r="I144" s="151"/>
      <c r="L144" s="32"/>
      <c r="M144" s="152"/>
      <c r="T144" s="56"/>
      <c r="AT144" s="17" t="s">
        <v>190</v>
      </c>
      <c r="AU144" s="17" t="s">
        <v>85</v>
      </c>
    </row>
    <row r="145" spans="2:65" s="1" customFormat="1" ht="21.75" customHeight="1">
      <c r="B145" s="134"/>
      <c r="C145" s="153" t="s">
        <v>214</v>
      </c>
      <c r="D145" s="153" t="s">
        <v>191</v>
      </c>
      <c r="E145" s="154" t="s">
        <v>3347</v>
      </c>
      <c r="F145" s="155" t="s">
        <v>3348</v>
      </c>
      <c r="G145" s="156" t="s">
        <v>3325</v>
      </c>
      <c r="H145" s="157">
        <v>1</v>
      </c>
      <c r="I145" s="158"/>
      <c r="J145" s="159">
        <f>ROUND(I145*H145,2)</f>
        <v>0</v>
      </c>
      <c r="K145" s="155" t="s">
        <v>1</v>
      </c>
      <c r="L145" s="32"/>
      <c r="M145" s="160" t="s">
        <v>1</v>
      </c>
      <c r="N145" s="161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3326</v>
      </c>
      <c r="AT145" s="147" t="s">
        <v>191</v>
      </c>
      <c r="AU145" s="147" t="s">
        <v>85</v>
      </c>
      <c r="AY145" s="17" t="s">
        <v>181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3326</v>
      </c>
      <c r="BM145" s="147" t="s">
        <v>3349</v>
      </c>
    </row>
    <row r="146" spans="2:65" s="1" customFormat="1" ht="11.25">
      <c r="B146" s="32"/>
      <c r="D146" s="149" t="s">
        <v>190</v>
      </c>
      <c r="F146" s="150" t="s">
        <v>3348</v>
      </c>
      <c r="I146" s="151"/>
      <c r="L146" s="32"/>
      <c r="M146" s="152"/>
      <c r="T146" s="56"/>
      <c r="AT146" s="17" t="s">
        <v>190</v>
      </c>
      <c r="AU146" s="17" t="s">
        <v>85</v>
      </c>
    </row>
    <row r="147" spans="2:65" s="1" customFormat="1" ht="24.2" customHeight="1">
      <c r="B147" s="134"/>
      <c r="C147" s="153" t="s">
        <v>220</v>
      </c>
      <c r="D147" s="153" t="s">
        <v>191</v>
      </c>
      <c r="E147" s="154" t="s">
        <v>3350</v>
      </c>
      <c r="F147" s="155" t="s">
        <v>3351</v>
      </c>
      <c r="G147" s="156" t="s">
        <v>3325</v>
      </c>
      <c r="H147" s="157">
        <v>1</v>
      </c>
      <c r="I147" s="158"/>
      <c r="J147" s="159">
        <f>ROUND(I147*H147,2)</f>
        <v>0</v>
      </c>
      <c r="K147" s="155" t="s">
        <v>1</v>
      </c>
      <c r="L147" s="32"/>
      <c r="M147" s="160" t="s">
        <v>1</v>
      </c>
      <c r="N147" s="161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3326</v>
      </c>
      <c r="AT147" s="147" t="s">
        <v>191</v>
      </c>
      <c r="AU147" s="147" t="s">
        <v>85</v>
      </c>
      <c r="AY147" s="17" t="s">
        <v>181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3326</v>
      </c>
      <c r="BM147" s="147" t="s">
        <v>3352</v>
      </c>
    </row>
    <row r="148" spans="2:65" s="1" customFormat="1" ht="19.5">
      <c r="B148" s="32"/>
      <c r="D148" s="149" t="s">
        <v>190</v>
      </c>
      <c r="F148" s="150" t="s">
        <v>3351</v>
      </c>
      <c r="I148" s="151"/>
      <c r="L148" s="32"/>
      <c r="M148" s="152"/>
      <c r="T148" s="56"/>
      <c r="AT148" s="17" t="s">
        <v>190</v>
      </c>
      <c r="AU148" s="17" t="s">
        <v>85</v>
      </c>
    </row>
    <row r="149" spans="2:65" s="1" customFormat="1" ht="24.2" customHeight="1">
      <c r="B149" s="134"/>
      <c r="C149" s="153" t="s">
        <v>224</v>
      </c>
      <c r="D149" s="153" t="s">
        <v>191</v>
      </c>
      <c r="E149" s="154" t="s">
        <v>3353</v>
      </c>
      <c r="F149" s="155" t="s">
        <v>3354</v>
      </c>
      <c r="G149" s="156" t="s">
        <v>3325</v>
      </c>
      <c r="H149" s="157">
        <v>1</v>
      </c>
      <c r="I149" s="158"/>
      <c r="J149" s="159">
        <f>ROUND(I149*H149,2)</f>
        <v>0</v>
      </c>
      <c r="K149" s="155" t="s">
        <v>1</v>
      </c>
      <c r="L149" s="32"/>
      <c r="M149" s="160" t="s">
        <v>1</v>
      </c>
      <c r="N149" s="161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3326</v>
      </c>
      <c r="AT149" s="147" t="s">
        <v>191</v>
      </c>
      <c r="AU149" s="147" t="s">
        <v>85</v>
      </c>
      <c r="AY149" s="17" t="s">
        <v>181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3326</v>
      </c>
      <c r="BM149" s="147" t="s">
        <v>3355</v>
      </c>
    </row>
    <row r="150" spans="2:65" s="1" customFormat="1" ht="19.5">
      <c r="B150" s="32"/>
      <c r="D150" s="149" t="s">
        <v>190</v>
      </c>
      <c r="F150" s="150" t="s">
        <v>3354</v>
      </c>
      <c r="I150" s="151"/>
      <c r="L150" s="32"/>
      <c r="M150" s="152"/>
      <c r="T150" s="56"/>
      <c r="AT150" s="17" t="s">
        <v>190</v>
      </c>
      <c r="AU150" s="17" t="s">
        <v>85</v>
      </c>
    </row>
    <row r="151" spans="2:65" s="1" customFormat="1" ht="24.2" customHeight="1">
      <c r="B151" s="134"/>
      <c r="C151" s="153" t="s">
        <v>228</v>
      </c>
      <c r="D151" s="153" t="s">
        <v>191</v>
      </c>
      <c r="E151" s="154" t="s">
        <v>3356</v>
      </c>
      <c r="F151" s="155" t="s">
        <v>3357</v>
      </c>
      <c r="G151" s="156" t="s">
        <v>734</v>
      </c>
      <c r="H151" s="157">
        <v>150</v>
      </c>
      <c r="I151" s="158"/>
      <c r="J151" s="159">
        <f>ROUND(I151*H151,2)</f>
        <v>0</v>
      </c>
      <c r="K151" s="155" t="s">
        <v>1</v>
      </c>
      <c r="L151" s="32"/>
      <c r="M151" s="160" t="s">
        <v>1</v>
      </c>
      <c r="N151" s="161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3326</v>
      </c>
      <c r="AT151" s="147" t="s">
        <v>191</v>
      </c>
      <c r="AU151" s="147" t="s">
        <v>85</v>
      </c>
      <c r="AY151" s="17" t="s">
        <v>181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3326</v>
      </c>
      <c r="BM151" s="147" t="s">
        <v>3358</v>
      </c>
    </row>
    <row r="152" spans="2:65" s="1" customFormat="1" ht="19.5">
      <c r="B152" s="32"/>
      <c r="D152" s="149" t="s">
        <v>190</v>
      </c>
      <c r="F152" s="150" t="s">
        <v>3357</v>
      </c>
      <c r="I152" s="151"/>
      <c r="L152" s="32"/>
      <c r="M152" s="152"/>
      <c r="T152" s="56"/>
      <c r="AT152" s="17" t="s">
        <v>190</v>
      </c>
      <c r="AU152" s="17" t="s">
        <v>85</v>
      </c>
    </row>
    <row r="153" spans="2:65" s="1" customFormat="1" ht="24.2" customHeight="1">
      <c r="B153" s="134"/>
      <c r="C153" s="153" t="s">
        <v>232</v>
      </c>
      <c r="D153" s="153" t="s">
        <v>191</v>
      </c>
      <c r="E153" s="154" t="s">
        <v>3359</v>
      </c>
      <c r="F153" s="155" t="s">
        <v>3360</v>
      </c>
      <c r="G153" s="156" t="s">
        <v>3325</v>
      </c>
      <c r="H153" s="157">
        <v>1</v>
      </c>
      <c r="I153" s="158"/>
      <c r="J153" s="159">
        <f>ROUND(I153*H153,2)</f>
        <v>0</v>
      </c>
      <c r="K153" s="155" t="s">
        <v>1</v>
      </c>
      <c r="L153" s="32"/>
      <c r="M153" s="160" t="s">
        <v>1</v>
      </c>
      <c r="N153" s="161" t="s">
        <v>41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3326</v>
      </c>
      <c r="AT153" s="147" t="s">
        <v>191</v>
      </c>
      <c r="AU153" s="147" t="s">
        <v>85</v>
      </c>
      <c r="AY153" s="17" t="s">
        <v>181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3326</v>
      </c>
      <c r="BM153" s="147" t="s">
        <v>3361</v>
      </c>
    </row>
    <row r="154" spans="2:65" s="1" customFormat="1" ht="19.5">
      <c r="B154" s="32"/>
      <c r="D154" s="149" t="s">
        <v>190</v>
      </c>
      <c r="F154" s="150" t="s">
        <v>3360</v>
      </c>
      <c r="I154" s="151"/>
      <c r="L154" s="32"/>
      <c r="M154" s="152"/>
      <c r="T154" s="56"/>
      <c r="AT154" s="17" t="s">
        <v>190</v>
      </c>
      <c r="AU154" s="17" t="s">
        <v>85</v>
      </c>
    </row>
    <row r="155" spans="2:65" s="1" customFormat="1" ht="24.2" customHeight="1">
      <c r="B155" s="134"/>
      <c r="C155" s="153" t="s">
        <v>8</v>
      </c>
      <c r="D155" s="153" t="s">
        <v>191</v>
      </c>
      <c r="E155" s="154" t="s">
        <v>3362</v>
      </c>
      <c r="F155" s="155" t="s">
        <v>3363</v>
      </c>
      <c r="G155" s="156" t="s">
        <v>3325</v>
      </c>
      <c r="H155" s="157">
        <v>1</v>
      </c>
      <c r="I155" s="158"/>
      <c r="J155" s="159">
        <f>ROUND(I155*H155,2)</f>
        <v>0</v>
      </c>
      <c r="K155" s="155" t="s">
        <v>1</v>
      </c>
      <c r="L155" s="32"/>
      <c r="M155" s="160" t="s">
        <v>1</v>
      </c>
      <c r="N155" s="161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3326</v>
      </c>
      <c r="AT155" s="147" t="s">
        <v>191</v>
      </c>
      <c r="AU155" s="147" t="s">
        <v>85</v>
      </c>
      <c r="AY155" s="17" t="s">
        <v>181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3326</v>
      </c>
      <c r="BM155" s="147" t="s">
        <v>3364</v>
      </c>
    </row>
    <row r="156" spans="2:65" s="1" customFormat="1" ht="11.25">
      <c r="B156" s="32"/>
      <c r="D156" s="149" t="s">
        <v>190</v>
      </c>
      <c r="F156" s="150" t="s">
        <v>3363</v>
      </c>
      <c r="I156" s="151"/>
      <c r="L156" s="32"/>
      <c r="M156" s="152"/>
      <c r="T156" s="56"/>
      <c r="AT156" s="17" t="s">
        <v>190</v>
      </c>
      <c r="AU156" s="17" t="s">
        <v>85</v>
      </c>
    </row>
    <row r="157" spans="2:65" s="1" customFormat="1" ht="24.2" customHeight="1">
      <c r="B157" s="134"/>
      <c r="C157" s="153" t="s">
        <v>239</v>
      </c>
      <c r="D157" s="153" t="s">
        <v>191</v>
      </c>
      <c r="E157" s="154" t="s">
        <v>3365</v>
      </c>
      <c r="F157" s="155" t="s">
        <v>3366</v>
      </c>
      <c r="G157" s="156" t="s">
        <v>3325</v>
      </c>
      <c r="H157" s="157">
        <v>1</v>
      </c>
      <c r="I157" s="158"/>
      <c r="J157" s="159">
        <f>ROUND(I157*H157,2)</f>
        <v>0</v>
      </c>
      <c r="K157" s="155" t="s">
        <v>1</v>
      </c>
      <c r="L157" s="32"/>
      <c r="M157" s="160" t="s">
        <v>1</v>
      </c>
      <c r="N157" s="161" t="s">
        <v>41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3326</v>
      </c>
      <c r="AT157" s="147" t="s">
        <v>191</v>
      </c>
      <c r="AU157" s="147" t="s">
        <v>85</v>
      </c>
      <c r="AY157" s="17" t="s">
        <v>181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83</v>
      </c>
      <c r="BK157" s="148">
        <f>ROUND(I157*H157,2)</f>
        <v>0</v>
      </c>
      <c r="BL157" s="17" t="s">
        <v>3326</v>
      </c>
      <c r="BM157" s="147" t="s">
        <v>3367</v>
      </c>
    </row>
    <row r="158" spans="2:65" s="1" customFormat="1" ht="19.5">
      <c r="B158" s="32"/>
      <c r="D158" s="149" t="s">
        <v>190</v>
      </c>
      <c r="F158" s="150" t="s">
        <v>3366</v>
      </c>
      <c r="I158" s="151"/>
      <c r="L158" s="32"/>
      <c r="M158" s="152"/>
      <c r="T158" s="56"/>
      <c r="AT158" s="17" t="s">
        <v>190</v>
      </c>
      <c r="AU158" s="17" t="s">
        <v>85</v>
      </c>
    </row>
    <row r="159" spans="2:65" s="11" customFormat="1" ht="22.9" customHeight="1">
      <c r="B159" s="124"/>
      <c r="D159" s="125" t="s">
        <v>75</v>
      </c>
      <c r="E159" s="162" t="s">
        <v>3368</v>
      </c>
      <c r="F159" s="162" t="s">
        <v>3369</v>
      </c>
      <c r="I159" s="127"/>
      <c r="J159" s="163">
        <f>BK159</f>
        <v>0</v>
      </c>
      <c r="L159" s="124"/>
      <c r="M159" s="129"/>
      <c r="P159" s="130">
        <f>SUM(P160:P172)</f>
        <v>0</v>
      </c>
      <c r="R159" s="130">
        <f>SUM(R160:R172)</f>
        <v>0</v>
      </c>
      <c r="T159" s="131">
        <f>SUM(T160:T172)</f>
        <v>0</v>
      </c>
      <c r="AR159" s="125" t="s">
        <v>204</v>
      </c>
      <c r="AT159" s="132" t="s">
        <v>75</v>
      </c>
      <c r="AU159" s="132" t="s">
        <v>83</v>
      </c>
      <c r="AY159" s="125" t="s">
        <v>181</v>
      </c>
      <c r="BK159" s="133">
        <f>SUM(BK160:BK172)</f>
        <v>0</v>
      </c>
    </row>
    <row r="160" spans="2:65" s="1" customFormat="1" ht="16.5" customHeight="1">
      <c r="B160" s="134"/>
      <c r="C160" s="153" t="s">
        <v>244</v>
      </c>
      <c r="D160" s="153" t="s">
        <v>191</v>
      </c>
      <c r="E160" s="154" t="s">
        <v>3370</v>
      </c>
      <c r="F160" s="155" t="s">
        <v>3371</v>
      </c>
      <c r="G160" s="156" t="s">
        <v>3372</v>
      </c>
      <c r="H160" s="157">
        <v>1</v>
      </c>
      <c r="I160" s="158"/>
      <c r="J160" s="159">
        <f>ROUND(I160*H160,2)</f>
        <v>0</v>
      </c>
      <c r="K160" s="155" t="s">
        <v>1</v>
      </c>
      <c r="L160" s="32"/>
      <c r="M160" s="160" t="s">
        <v>1</v>
      </c>
      <c r="N160" s="161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3326</v>
      </c>
      <c r="AT160" s="147" t="s">
        <v>191</v>
      </c>
      <c r="AU160" s="147" t="s">
        <v>85</v>
      </c>
      <c r="AY160" s="17" t="s">
        <v>181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3326</v>
      </c>
      <c r="BM160" s="147" t="s">
        <v>3373</v>
      </c>
    </row>
    <row r="161" spans="2:65" s="1" customFormat="1" ht="11.25">
      <c r="B161" s="32"/>
      <c r="D161" s="149" t="s">
        <v>190</v>
      </c>
      <c r="F161" s="150" t="s">
        <v>3371</v>
      </c>
      <c r="I161" s="151"/>
      <c r="L161" s="32"/>
      <c r="M161" s="152"/>
      <c r="T161" s="56"/>
      <c r="AT161" s="17" t="s">
        <v>190</v>
      </c>
      <c r="AU161" s="17" t="s">
        <v>85</v>
      </c>
    </row>
    <row r="162" spans="2:65" s="12" customFormat="1" ht="11.25">
      <c r="B162" s="168"/>
      <c r="D162" s="149" t="s">
        <v>1207</v>
      </c>
      <c r="E162" s="169" t="s">
        <v>1</v>
      </c>
      <c r="F162" s="170" t="s">
        <v>3374</v>
      </c>
      <c r="H162" s="171">
        <v>1</v>
      </c>
      <c r="I162" s="172"/>
      <c r="L162" s="168"/>
      <c r="M162" s="173"/>
      <c r="T162" s="174"/>
      <c r="AT162" s="169" t="s">
        <v>1207</v>
      </c>
      <c r="AU162" s="169" t="s">
        <v>85</v>
      </c>
      <c r="AV162" s="12" t="s">
        <v>85</v>
      </c>
      <c r="AW162" s="12" t="s">
        <v>33</v>
      </c>
      <c r="AX162" s="12" t="s">
        <v>83</v>
      </c>
      <c r="AY162" s="169" t="s">
        <v>181</v>
      </c>
    </row>
    <row r="163" spans="2:65" s="1" customFormat="1" ht="24.2" customHeight="1">
      <c r="B163" s="134"/>
      <c r="C163" s="153" t="s">
        <v>250</v>
      </c>
      <c r="D163" s="153" t="s">
        <v>191</v>
      </c>
      <c r="E163" s="154" t="s">
        <v>3375</v>
      </c>
      <c r="F163" s="155" t="s">
        <v>3376</v>
      </c>
      <c r="G163" s="156" t="s">
        <v>3325</v>
      </c>
      <c r="H163" s="157">
        <v>1</v>
      </c>
      <c r="I163" s="158"/>
      <c r="J163" s="159">
        <f>ROUND(I163*H163,2)</f>
        <v>0</v>
      </c>
      <c r="K163" s="155" t="s">
        <v>1</v>
      </c>
      <c r="L163" s="32"/>
      <c r="M163" s="160" t="s">
        <v>1</v>
      </c>
      <c r="N163" s="161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3326</v>
      </c>
      <c r="AT163" s="147" t="s">
        <v>191</v>
      </c>
      <c r="AU163" s="147" t="s">
        <v>85</v>
      </c>
      <c r="AY163" s="17" t="s">
        <v>181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3326</v>
      </c>
      <c r="BM163" s="147" t="s">
        <v>3377</v>
      </c>
    </row>
    <row r="164" spans="2:65" s="1" customFormat="1" ht="19.5">
      <c r="B164" s="32"/>
      <c r="D164" s="149" t="s">
        <v>190</v>
      </c>
      <c r="F164" s="150" t="s">
        <v>3376</v>
      </c>
      <c r="I164" s="151"/>
      <c r="L164" s="32"/>
      <c r="M164" s="152"/>
      <c r="T164" s="56"/>
      <c r="AT164" s="17" t="s">
        <v>190</v>
      </c>
      <c r="AU164" s="17" t="s">
        <v>85</v>
      </c>
    </row>
    <row r="165" spans="2:65" s="1" customFormat="1" ht="16.5" customHeight="1">
      <c r="B165" s="134"/>
      <c r="C165" s="153" t="s">
        <v>188</v>
      </c>
      <c r="D165" s="153" t="s">
        <v>191</v>
      </c>
      <c r="E165" s="154" t="s">
        <v>3378</v>
      </c>
      <c r="F165" s="155" t="s">
        <v>3379</v>
      </c>
      <c r="G165" s="156" t="s">
        <v>3380</v>
      </c>
      <c r="H165" s="157">
        <v>1</v>
      </c>
      <c r="I165" s="158"/>
      <c r="J165" s="159">
        <f>ROUND(I165*H165,2)</f>
        <v>0</v>
      </c>
      <c r="K165" s="155" t="s">
        <v>1</v>
      </c>
      <c r="L165" s="32"/>
      <c r="M165" s="160" t="s">
        <v>1</v>
      </c>
      <c r="N165" s="161" t="s">
        <v>41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3326</v>
      </c>
      <c r="AT165" s="147" t="s">
        <v>191</v>
      </c>
      <c r="AU165" s="147" t="s">
        <v>85</v>
      </c>
      <c r="AY165" s="17" t="s">
        <v>181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3326</v>
      </c>
      <c r="BM165" s="147" t="s">
        <v>3381</v>
      </c>
    </row>
    <row r="166" spans="2:65" s="1" customFormat="1" ht="11.25">
      <c r="B166" s="32"/>
      <c r="D166" s="149" t="s">
        <v>190</v>
      </c>
      <c r="F166" s="150" t="s">
        <v>3379</v>
      </c>
      <c r="I166" s="151"/>
      <c r="L166" s="32"/>
      <c r="M166" s="152"/>
      <c r="T166" s="56"/>
      <c r="AT166" s="17" t="s">
        <v>190</v>
      </c>
      <c r="AU166" s="17" t="s">
        <v>85</v>
      </c>
    </row>
    <row r="167" spans="2:65" s="1" customFormat="1" ht="24.2" customHeight="1">
      <c r="B167" s="134"/>
      <c r="C167" s="153" t="s">
        <v>261</v>
      </c>
      <c r="D167" s="153" t="s">
        <v>191</v>
      </c>
      <c r="E167" s="154" t="s">
        <v>3382</v>
      </c>
      <c r="F167" s="155" t="s">
        <v>3383</v>
      </c>
      <c r="G167" s="156" t="s">
        <v>3372</v>
      </c>
      <c r="H167" s="157">
        <v>1</v>
      </c>
      <c r="I167" s="158"/>
      <c r="J167" s="159">
        <f>ROUND(I167*H167,2)</f>
        <v>0</v>
      </c>
      <c r="K167" s="155" t="s">
        <v>1</v>
      </c>
      <c r="L167" s="32"/>
      <c r="M167" s="160" t="s">
        <v>1</v>
      </c>
      <c r="N167" s="161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3326</v>
      </c>
      <c r="AT167" s="147" t="s">
        <v>191</v>
      </c>
      <c r="AU167" s="147" t="s">
        <v>85</v>
      </c>
      <c r="AY167" s="17" t="s">
        <v>181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3326</v>
      </c>
      <c r="BM167" s="147" t="s">
        <v>3384</v>
      </c>
    </row>
    <row r="168" spans="2:65" s="1" customFormat="1" ht="19.5">
      <c r="B168" s="32"/>
      <c r="D168" s="149" t="s">
        <v>190</v>
      </c>
      <c r="F168" s="150" t="s">
        <v>3383</v>
      </c>
      <c r="I168" s="151"/>
      <c r="L168" s="32"/>
      <c r="M168" s="152"/>
      <c r="T168" s="56"/>
      <c r="AT168" s="17" t="s">
        <v>190</v>
      </c>
      <c r="AU168" s="17" t="s">
        <v>85</v>
      </c>
    </row>
    <row r="169" spans="2:65" s="1" customFormat="1" ht="16.5" customHeight="1">
      <c r="B169" s="134"/>
      <c r="C169" s="153" t="s">
        <v>266</v>
      </c>
      <c r="D169" s="153" t="s">
        <v>191</v>
      </c>
      <c r="E169" s="154" t="s">
        <v>3385</v>
      </c>
      <c r="F169" s="155" t="s">
        <v>3386</v>
      </c>
      <c r="G169" s="156" t="s">
        <v>3325</v>
      </c>
      <c r="H169" s="157">
        <v>1</v>
      </c>
      <c r="I169" s="158"/>
      <c r="J169" s="159">
        <f>ROUND(I169*H169,2)</f>
        <v>0</v>
      </c>
      <c r="K169" s="155" t="s">
        <v>1</v>
      </c>
      <c r="L169" s="32"/>
      <c r="M169" s="160" t="s">
        <v>1</v>
      </c>
      <c r="N169" s="161" t="s">
        <v>41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3326</v>
      </c>
      <c r="AT169" s="147" t="s">
        <v>191</v>
      </c>
      <c r="AU169" s="147" t="s">
        <v>85</v>
      </c>
      <c r="AY169" s="17" t="s">
        <v>181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83</v>
      </c>
      <c r="BK169" s="148">
        <f>ROUND(I169*H169,2)</f>
        <v>0</v>
      </c>
      <c r="BL169" s="17" t="s">
        <v>3326</v>
      </c>
      <c r="BM169" s="147" t="s">
        <v>3387</v>
      </c>
    </row>
    <row r="170" spans="2:65" s="1" customFormat="1" ht="11.25">
      <c r="B170" s="32"/>
      <c r="D170" s="149" t="s">
        <v>190</v>
      </c>
      <c r="F170" s="150" t="s">
        <v>3386</v>
      </c>
      <c r="I170" s="151"/>
      <c r="L170" s="32"/>
      <c r="M170" s="152"/>
      <c r="T170" s="56"/>
      <c r="AT170" s="17" t="s">
        <v>190</v>
      </c>
      <c r="AU170" s="17" t="s">
        <v>85</v>
      </c>
    </row>
    <row r="171" spans="2:65" s="1" customFormat="1" ht="16.5" customHeight="1">
      <c r="B171" s="134"/>
      <c r="C171" s="153" t="s">
        <v>271</v>
      </c>
      <c r="D171" s="153" t="s">
        <v>191</v>
      </c>
      <c r="E171" s="154" t="s">
        <v>3388</v>
      </c>
      <c r="F171" s="155" t="s">
        <v>3389</v>
      </c>
      <c r="G171" s="156" t="s">
        <v>3372</v>
      </c>
      <c r="H171" s="157">
        <v>1</v>
      </c>
      <c r="I171" s="158"/>
      <c r="J171" s="159">
        <f>ROUND(I171*H171,2)</f>
        <v>0</v>
      </c>
      <c r="K171" s="155" t="s">
        <v>1</v>
      </c>
      <c r="L171" s="32"/>
      <c r="M171" s="160" t="s">
        <v>1</v>
      </c>
      <c r="N171" s="161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3326</v>
      </c>
      <c r="AT171" s="147" t="s">
        <v>191</v>
      </c>
      <c r="AU171" s="147" t="s">
        <v>85</v>
      </c>
      <c r="AY171" s="17" t="s">
        <v>181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3326</v>
      </c>
      <c r="BM171" s="147" t="s">
        <v>3390</v>
      </c>
    </row>
    <row r="172" spans="2:65" s="1" customFormat="1" ht="11.25">
      <c r="B172" s="32"/>
      <c r="D172" s="149" t="s">
        <v>190</v>
      </c>
      <c r="F172" s="150" t="s">
        <v>3389</v>
      </c>
      <c r="I172" s="151"/>
      <c r="L172" s="32"/>
      <c r="M172" s="152"/>
      <c r="T172" s="56"/>
      <c r="AT172" s="17" t="s">
        <v>190</v>
      </c>
      <c r="AU172" s="17" t="s">
        <v>85</v>
      </c>
    </row>
    <row r="173" spans="2:65" s="11" customFormat="1" ht="22.9" customHeight="1">
      <c r="B173" s="124"/>
      <c r="D173" s="125" t="s">
        <v>75</v>
      </c>
      <c r="E173" s="162" t="s">
        <v>3391</v>
      </c>
      <c r="F173" s="162" t="s">
        <v>3392</v>
      </c>
      <c r="I173" s="127"/>
      <c r="J173" s="163">
        <f>BK173</f>
        <v>0</v>
      </c>
      <c r="L173" s="124"/>
      <c r="M173" s="129"/>
      <c r="P173" s="130">
        <f>SUM(P174:P175)</f>
        <v>0</v>
      </c>
      <c r="R173" s="130">
        <f>SUM(R174:R175)</f>
        <v>0</v>
      </c>
      <c r="T173" s="131">
        <f>SUM(T174:T175)</f>
        <v>0</v>
      </c>
      <c r="AR173" s="125" t="s">
        <v>204</v>
      </c>
      <c r="AT173" s="132" t="s">
        <v>75</v>
      </c>
      <c r="AU173" s="132" t="s">
        <v>83</v>
      </c>
      <c r="AY173" s="125" t="s">
        <v>181</v>
      </c>
      <c r="BK173" s="133">
        <f>SUM(BK174:BK175)</f>
        <v>0</v>
      </c>
    </row>
    <row r="174" spans="2:65" s="1" customFormat="1" ht="16.5" customHeight="1">
      <c r="B174" s="134"/>
      <c r="C174" s="153" t="s">
        <v>276</v>
      </c>
      <c r="D174" s="153" t="s">
        <v>191</v>
      </c>
      <c r="E174" s="154" t="s">
        <v>3393</v>
      </c>
      <c r="F174" s="155" t="s">
        <v>3394</v>
      </c>
      <c r="G174" s="156" t="s">
        <v>3325</v>
      </c>
      <c r="H174" s="157">
        <v>1</v>
      </c>
      <c r="I174" s="158"/>
      <c r="J174" s="159">
        <f>ROUND(I174*H174,2)</f>
        <v>0</v>
      </c>
      <c r="K174" s="155" t="s">
        <v>1</v>
      </c>
      <c r="L174" s="32"/>
      <c r="M174" s="160" t="s">
        <v>1</v>
      </c>
      <c r="N174" s="161" t="s">
        <v>41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3326</v>
      </c>
      <c r="AT174" s="147" t="s">
        <v>191</v>
      </c>
      <c r="AU174" s="147" t="s">
        <v>85</v>
      </c>
      <c r="AY174" s="17" t="s">
        <v>181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83</v>
      </c>
      <c r="BK174" s="148">
        <f>ROUND(I174*H174,2)</f>
        <v>0</v>
      </c>
      <c r="BL174" s="17" t="s">
        <v>3326</v>
      </c>
      <c r="BM174" s="147" t="s">
        <v>3395</v>
      </c>
    </row>
    <row r="175" spans="2:65" s="1" customFormat="1" ht="11.25">
      <c r="B175" s="32"/>
      <c r="D175" s="149" t="s">
        <v>190</v>
      </c>
      <c r="F175" s="150" t="s">
        <v>3396</v>
      </c>
      <c r="I175" s="151"/>
      <c r="L175" s="32"/>
      <c r="M175" s="152"/>
      <c r="T175" s="56"/>
      <c r="AT175" s="17" t="s">
        <v>190</v>
      </c>
      <c r="AU175" s="17" t="s">
        <v>85</v>
      </c>
    </row>
    <row r="176" spans="2:65" s="11" customFormat="1" ht="22.9" customHeight="1">
      <c r="B176" s="124"/>
      <c r="D176" s="125" t="s">
        <v>75</v>
      </c>
      <c r="E176" s="162" t="s">
        <v>3397</v>
      </c>
      <c r="F176" s="162" t="s">
        <v>3398</v>
      </c>
      <c r="I176" s="127"/>
      <c r="J176" s="163">
        <f>BK176</f>
        <v>0</v>
      </c>
      <c r="L176" s="124"/>
      <c r="M176" s="129"/>
      <c r="P176" s="130">
        <f>SUM(P177:P178)</f>
        <v>0</v>
      </c>
      <c r="R176" s="130">
        <f>SUM(R177:R178)</f>
        <v>0</v>
      </c>
      <c r="T176" s="131">
        <f>SUM(T177:T178)</f>
        <v>0</v>
      </c>
      <c r="AR176" s="125" t="s">
        <v>204</v>
      </c>
      <c r="AT176" s="132" t="s">
        <v>75</v>
      </c>
      <c r="AU176" s="132" t="s">
        <v>83</v>
      </c>
      <c r="AY176" s="125" t="s">
        <v>181</v>
      </c>
      <c r="BK176" s="133">
        <f>SUM(BK177:BK178)</f>
        <v>0</v>
      </c>
    </row>
    <row r="177" spans="2:65" s="1" customFormat="1" ht="16.5" customHeight="1">
      <c r="B177" s="134"/>
      <c r="C177" s="153" t="s">
        <v>7</v>
      </c>
      <c r="D177" s="153" t="s">
        <v>191</v>
      </c>
      <c r="E177" s="154" t="s">
        <v>3399</v>
      </c>
      <c r="F177" s="155" t="s">
        <v>3400</v>
      </c>
      <c r="G177" s="156" t="s">
        <v>3325</v>
      </c>
      <c r="H177" s="157">
        <v>1</v>
      </c>
      <c r="I177" s="158"/>
      <c r="J177" s="159">
        <f>ROUND(I177*H177,2)</f>
        <v>0</v>
      </c>
      <c r="K177" s="155" t="s">
        <v>1</v>
      </c>
      <c r="L177" s="32"/>
      <c r="M177" s="160" t="s">
        <v>1</v>
      </c>
      <c r="N177" s="161" t="s">
        <v>41</v>
      </c>
      <c r="P177" s="145">
        <f>O177*H177</f>
        <v>0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3326</v>
      </c>
      <c r="AT177" s="147" t="s">
        <v>191</v>
      </c>
      <c r="AU177" s="147" t="s">
        <v>85</v>
      </c>
      <c r="AY177" s="17" t="s">
        <v>181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83</v>
      </c>
      <c r="BK177" s="148">
        <f>ROUND(I177*H177,2)</f>
        <v>0</v>
      </c>
      <c r="BL177" s="17" t="s">
        <v>3326</v>
      </c>
      <c r="BM177" s="147" t="s">
        <v>3401</v>
      </c>
    </row>
    <row r="178" spans="2:65" s="1" customFormat="1" ht="11.25">
      <c r="B178" s="32"/>
      <c r="D178" s="149" t="s">
        <v>190</v>
      </c>
      <c r="F178" s="150" t="s">
        <v>3400</v>
      </c>
      <c r="I178" s="151"/>
      <c r="L178" s="32"/>
      <c r="M178" s="152"/>
      <c r="T178" s="56"/>
      <c r="AT178" s="17" t="s">
        <v>190</v>
      </c>
      <c r="AU178" s="17" t="s">
        <v>85</v>
      </c>
    </row>
    <row r="179" spans="2:65" s="11" customFormat="1" ht="22.9" customHeight="1">
      <c r="B179" s="124"/>
      <c r="D179" s="125" t="s">
        <v>75</v>
      </c>
      <c r="E179" s="162" t="s">
        <v>3402</v>
      </c>
      <c r="F179" s="162" t="s">
        <v>3403</v>
      </c>
      <c r="I179" s="127"/>
      <c r="J179" s="163">
        <f>BK179</f>
        <v>0</v>
      </c>
      <c r="L179" s="124"/>
      <c r="M179" s="129"/>
      <c r="P179" s="130">
        <f>SUM(P180:P189)</f>
        <v>0</v>
      </c>
      <c r="R179" s="130">
        <f>SUM(R180:R189)</f>
        <v>0</v>
      </c>
      <c r="T179" s="131">
        <f>SUM(T180:T189)</f>
        <v>0</v>
      </c>
      <c r="AR179" s="125" t="s">
        <v>204</v>
      </c>
      <c r="AT179" s="132" t="s">
        <v>75</v>
      </c>
      <c r="AU179" s="132" t="s">
        <v>83</v>
      </c>
      <c r="AY179" s="125" t="s">
        <v>181</v>
      </c>
      <c r="BK179" s="133">
        <f>SUM(BK180:BK189)</f>
        <v>0</v>
      </c>
    </row>
    <row r="180" spans="2:65" s="1" customFormat="1" ht="24.2" customHeight="1">
      <c r="B180" s="134"/>
      <c r="C180" s="153" t="s">
        <v>284</v>
      </c>
      <c r="D180" s="153" t="s">
        <v>191</v>
      </c>
      <c r="E180" s="154" t="s">
        <v>3404</v>
      </c>
      <c r="F180" s="155" t="s">
        <v>3405</v>
      </c>
      <c r="G180" s="156" t="s">
        <v>3325</v>
      </c>
      <c r="H180" s="157">
        <v>1</v>
      </c>
      <c r="I180" s="158"/>
      <c r="J180" s="159">
        <f>ROUND(I180*H180,2)</f>
        <v>0</v>
      </c>
      <c r="K180" s="155" t="s">
        <v>1</v>
      </c>
      <c r="L180" s="32"/>
      <c r="M180" s="160" t="s">
        <v>1</v>
      </c>
      <c r="N180" s="161" t="s">
        <v>41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3326</v>
      </c>
      <c r="AT180" s="147" t="s">
        <v>191</v>
      </c>
      <c r="AU180" s="147" t="s">
        <v>85</v>
      </c>
      <c r="AY180" s="17" t="s">
        <v>181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83</v>
      </c>
      <c r="BK180" s="148">
        <f>ROUND(I180*H180,2)</f>
        <v>0</v>
      </c>
      <c r="BL180" s="17" t="s">
        <v>3326</v>
      </c>
      <c r="BM180" s="147" t="s">
        <v>3406</v>
      </c>
    </row>
    <row r="181" spans="2:65" s="1" customFormat="1" ht="11.25">
      <c r="B181" s="32"/>
      <c r="D181" s="149" t="s">
        <v>190</v>
      </c>
      <c r="F181" s="150" t="s">
        <v>3405</v>
      </c>
      <c r="I181" s="151"/>
      <c r="L181" s="32"/>
      <c r="M181" s="152"/>
      <c r="T181" s="56"/>
      <c r="AT181" s="17" t="s">
        <v>190</v>
      </c>
      <c r="AU181" s="17" t="s">
        <v>85</v>
      </c>
    </row>
    <row r="182" spans="2:65" s="1" customFormat="1" ht="16.5" customHeight="1">
      <c r="B182" s="134"/>
      <c r="C182" s="153" t="s">
        <v>289</v>
      </c>
      <c r="D182" s="153" t="s">
        <v>191</v>
      </c>
      <c r="E182" s="154" t="s">
        <v>3407</v>
      </c>
      <c r="F182" s="155" t="s">
        <v>3408</v>
      </c>
      <c r="G182" s="156" t="s">
        <v>3325</v>
      </c>
      <c r="H182" s="157">
        <v>1</v>
      </c>
      <c r="I182" s="158"/>
      <c r="J182" s="159">
        <f>ROUND(I182*H182,2)</f>
        <v>0</v>
      </c>
      <c r="K182" s="155" t="s">
        <v>1</v>
      </c>
      <c r="L182" s="32"/>
      <c r="M182" s="160" t="s">
        <v>1</v>
      </c>
      <c r="N182" s="161" t="s">
        <v>41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3326</v>
      </c>
      <c r="AT182" s="147" t="s">
        <v>191</v>
      </c>
      <c r="AU182" s="147" t="s">
        <v>85</v>
      </c>
      <c r="AY182" s="17" t="s">
        <v>181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83</v>
      </c>
      <c r="BK182" s="148">
        <f>ROUND(I182*H182,2)</f>
        <v>0</v>
      </c>
      <c r="BL182" s="17" t="s">
        <v>3326</v>
      </c>
      <c r="BM182" s="147" t="s">
        <v>3409</v>
      </c>
    </row>
    <row r="183" spans="2:65" s="1" customFormat="1" ht="11.25">
      <c r="B183" s="32"/>
      <c r="D183" s="149" t="s">
        <v>190</v>
      </c>
      <c r="F183" s="150" t="s">
        <v>3408</v>
      </c>
      <c r="I183" s="151"/>
      <c r="L183" s="32"/>
      <c r="M183" s="152"/>
      <c r="T183" s="56"/>
      <c r="AT183" s="17" t="s">
        <v>190</v>
      </c>
      <c r="AU183" s="17" t="s">
        <v>85</v>
      </c>
    </row>
    <row r="184" spans="2:65" s="1" customFormat="1" ht="16.5" customHeight="1">
      <c r="B184" s="134"/>
      <c r="C184" s="153" t="s">
        <v>293</v>
      </c>
      <c r="D184" s="153" t="s">
        <v>191</v>
      </c>
      <c r="E184" s="154" t="s">
        <v>3410</v>
      </c>
      <c r="F184" s="155" t="s">
        <v>3411</v>
      </c>
      <c r="G184" s="156" t="s">
        <v>3325</v>
      </c>
      <c r="H184" s="157">
        <v>1</v>
      </c>
      <c r="I184" s="158"/>
      <c r="J184" s="159">
        <f>ROUND(I184*H184,2)</f>
        <v>0</v>
      </c>
      <c r="K184" s="155" t="s">
        <v>1</v>
      </c>
      <c r="L184" s="32"/>
      <c r="M184" s="160" t="s">
        <v>1</v>
      </c>
      <c r="N184" s="161" t="s">
        <v>41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3326</v>
      </c>
      <c r="AT184" s="147" t="s">
        <v>191</v>
      </c>
      <c r="AU184" s="147" t="s">
        <v>85</v>
      </c>
      <c r="AY184" s="17" t="s">
        <v>181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83</v>
      </c>
      <c r="BK184" s="148">
        <f>ROUND(I184*H184,2)</f>
        <v>0</v>
      </c>
      <c r="BL184" s="17" t="s">
        <v>3326</v>
      </c>
      <c r="BM184" s="147" t="s">
        <v>3412</v>
      </c>
    </row>
    <row r="185" spans="2:65" s="1" customFormat="1" ht="11.25">
      <c r="B185" s="32"/>
      <c r="D185" s="149" t="s">
        <v>190</v>
      </c>
      <c r="F185" s="150" t="s">
        <v>3411</v>
      </c>
      <c r="I185" s="151"/>
      <c r="L185" s="32"/>
      <c r="M185" s="152"/>
      <c r="T185" s="56"/>
      <c r="AT185" s="17" t="s">
        <v>190</v>
      </c>
      <c r="AU185" s="17" t="s">
        <v>85</v>
      </c>
    </row>
    <row r="186" spans="2:65" s="1" customFormat="1" ht="16.5" customHeight="1">
      <c r="B186" s="134"/>
      <c r="C186" s="153" t="s">
        <v>298</v>
      </c>
      <c r="D186" s="153" t="s">
        <v>191</v>
      </c>
      <c r="E186" s="154" t="s">
        <v>3413</v>
      </c>
      <c r="F186" s="155" t="s">
        <v>3414</v>
      </c>
      <c r="G186" s="156" t="s">
        <v>3325</v>
      </c>
      <c r="H186" s="157">
        <v>1</v>
      </c>
      <c r="I186" s="158"/>
      <c r="J186" s="159">
        <f>ROUND(I186*H186,2)</f>
        <v>0</v>
      </c>
      <c r="K186" s="155" t="s">
        <v>1</v>
      </c>
      <c r="L186" s="32"/>
      <c r="M186" s="160" t="s">
        <v>1</v>
      </c>
      <c r="N186" s="161" t="s">
        <v>41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47" t="s">
        <v>3326</v>
      </c>
      <c r="AT186" s="147" t="s">
        <v>191</v>
      </c>
      <c r="AU186" s="147" t="s">
        <v>85</v>
      </c>
      <c r="AY186" s="17" t="s">
        <v>181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83</v>
      </c>
      <c r="BK186" s="148">
        <f>ROUND(I186*H186,2)</f>
        <v>0</v>
      </c>
      <c r="BL186" s="17" t="s">
        <v>3326</v>
      </c>
      <c r="BM186" s="147" t="s">
        <v>3415</v>
      </c>
    </row>
    <row r="187" spans="2:65" s="1" customFormat="1" ht="11.25">
      <c r="B187" s="32"/>
      <c r="D187" s="149" t="s">
        <v>190</v>
      </c>
      <c r="F187" s="150" t="s">
        <v>3414</v>
      </c>
      <c r="I187" s="151"/>
      <c r="L187" s="32"/>
      <c r="M187" s="152"/>
      <c r="T187" s="56"/>
      <c r="AT187" s="17" t="s">
        <v>190</v>
      </c>
      <c r="AU187" s="17" t="s">
        <v>85</v>
      </c>
    </row>
    <row r="188" spans="2:65" s="1" customFormat="1" ht="16.5" customHeight="1">
      <c r="B188" s="134"/>
      <c r="C188" s="153" t="s">
        <v>302</v>
      </c>
      <c r="D188" s="153" t="s">
        <v>191</v>
      </c>
      <c r="E188" s="154" t="s">
        <v>3416</v>
      </c>
      <c r="F188" s="155" t="s">
        <v>3417</v>
      </c>
      <c r="G188" s="156" t="s">
        <v>3372</v>
      </c>
      <c r="H188" s="157">
        <v>1</v>
      </c>
      <c r="I188" s="158"/>
      <c r="J188" s="159">
        <f>ROUND(I188*H188,2)</f>
        <v>0</v>
      </c>
      <c r="K188" s="155" t="s">
        <v>1</v>
      </c>
      <c r="L188" s="32"/>
      <c r="M188" s="160" t="s">
        <v>1</v>
      </c>
      <c r="N188" s="161" t="s">
        <v>41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3326</v>
      </c>
      <c r="AT188" s="147" t="s">
        <v>191</v>
      </c>
      <c r="AU188" s="147" t="s">
        <v>85</v>
      </c>
      <c r="AY188" s="17" t="s">
        <v>181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83</v>
      </c>
      <c r="BK188" s="148">
        <f>ROUND(I188*H188,2)</f>
        <v>0</v>
      </c>
      <c r="BL188" s="17" t="s">
        <v>3326</v>
      </c>
      <c r="BM188" s="147" t="s">
        <v>3418</v>
      </c>
    </row>
    <row r="189" spans="2:65" s="1" customFormat="1" ht="11.25">
      <c r="B189" s="32"/>
      <c r="D189" s="149" t="s">
        <v>190</v>
      </c>
      <c r="F189" s="150" t="s">
        <v>3417</v>
      </c>
      <c r="I189" s="151"/>
      <c r="L189" s="32"/>
      <c r="M189" s="152"/>
      <c r="T189" s="56"/>
      <c r="AT189" s="17" t="s">
        <v>190</v>
      </c>
      <c r="AU189" s="17" t="s">
        <v>85</v>
      </c>
    </row>
    <row r="190" spans="2:65" s="11" customFormat="1" ht="22.9" customHeight="1">
      <c r="B190" s="124"/>
      <c r="D190" s="125" t="s">
        <v>75</v>
      </c>
      <c r="E190" s="162" t="s">
        <v>3419</v>
      </c>
      <c r="F190" s="162" t="s">
        <v>3420</v>
      </c>
      <c r="I190" s="127"/>
      <c r="J190" s="163">
        <f>BK190</f>
        <v>0</v>
      </c>
      <c r="L190" s="124"/>
      <c r="M190" s="129"/>
      <c r="P190" s="130">
        <f>SUM(P191:P196)</f>
        <v>0</v>
      </c>
      <c r="R190" s="130">
        <f>SUM(R191:R196)</f>
        <v>0</v>
      </c>
      <c r="T190" s="131">
        <f>SUM(T191:T196)</f>
        <v>0</v>
      </c>
      <c r="AR190" s="125" t="s">
        <v>204</v>
      </c>
      <c r="AT190" s="132" t="s">
        <v>75</v>
      </c>
      <c r="AU190" s="132" t="s">
        <v>83</v>
      </c>
      <c r="AY190" s="125" t="s">
        <v>181</v>
      </c>
      <c r="BK190" s="133">
        <f>SUM(BK191:BK196)</f>
        <v>0</v>
      </c>
    </row>
    <row r="191" spans="2:65" s="1" customFormat="1" ht="16.5" customHeight="1">
      <c r="B191" s="134"/>
      <c r="C191" s="153" t="s">
        <v>306</v>
      </c>
      <c r="D191" s="153" t="s">
        <v>191</v>
      </c>
      <c r="E191" s="154" t="s">
        <v>3421</v>
      </c>
      <c r="F191" s="155" t="s">
        <v>3422</v>
      </c>
      <c r="G191" s="156" t="s">
        <v>3325</v>
      </c>
      <c r="H191" s="157">
        <v>1</v>
      </c>
      <c r="I191" s="158"/>
      <c r="J191" s="159">
        <f>ROUND(I191*H191,2)</f>
        <v>0</v>
      </c>
      <c r="K191" s="155" t="s">
        <v>1</v>
      </c>
      <c r="L191" s="32"/>
      <c r="M191" s="160" t="s">
        <v>1</v>
      </c>
      <c r="N191" s="161" t="s">
        <v>41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200</v>
      </c>
      <c r="AT191" s="147" t="s">
        <v>191</v>
      </c>
      <c r="AU191" s="147" t="s">
        <v>85</v>
      </c>
      <c r="AY191" s="17" t="s">
        <v>181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83</v>
      </c>
      <c r="BK191" s="148">
        <f>ROUND(I191*H191,2)</f>
        <v>0</v>
      </c>
      <c r="BL191" s="17" t="s">
        <v>200</v>
      </c>
      <c r="BM191" s="147" t="s">
        <v>3423</v>
      </c>
    </row>
    <row r="192" spans="2:65" s="1" customFormat="1" ht="11.25">
      <c r="B192" s="32"/>
      <c r="D192" s="149" t="s">
        <v>190</v>
      </c>
      <c r="F192" s="150" t="s">
        <v>3422</v>
      </c>
      <c r="I192" s="151"/>
      <c r="L192" s="32"/>
      <c r="M192" s="152"/>
      <c r="T192" s="56"/>
      <c r="AT192" s="17" t="s">
        <v>190</v>
      </c>
      <c r="AU192" s="17" t="s">
        <v>85</v>
      </c>
    </row>
    <row r="193" spans="2:65" s="1" customFormat="1" ht="24.2" customHeight="1">
      <c r="B193" s="134"/>
      <c r="C193" s="153" t="s">
        <v>310</v>
      </c>
      <c r="D193" s="153" t="s">
        <v>191</v>
      </c>
      <c r="E193" s="154" t="s">
        <v>3424</v>
      </c>
      <c r="F193" s="155" t="s">
        <v>3425</v>
      </c>
      <c r="G193" s="156" t="s">
        <v>3372</v>
      </c>
      <c r="H193" s="157">
        <v>1</v>
      </c>
      <c r="I193" s="158"/>
      <c r="J193" s="159">
        <f>ROUND(I193*H193,2)</f>
        <v>0</v>
      </c>
      <c r="K193" s="155" t="s">
        <v>1</v>
      </c>
      <c r="L193" s="32"/>
      <c r="M193" s="160" t="s">
        <v>1</v>
      </c>
      <c r="N193" s="161" t="s">
        <v>41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3326</v>
      </c>
      <c r="AT193" s="147" t="s">
        <v>191</v>
      </c>
      <c r="AU193" s="147" t="s">
        <v>85</v>
      </c>
      <c r="AY193" s="17" t="s">
        <v>181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3326</v>
      </c>
      <c r="BM193" s="147" t="s">
        <v>3426</v>
      </c>
    </row>
    <row r="194" spans="2:65" s="1" customFormat="1" ht="11.25">
      <c r="B194" s="32"/>
      <c r="D194" s="149" t="s">
        <v>190</v>
      </c>
      <c r="F194" s="150" t="s">
        <v>3425</v>
      </c>
      <c r="I194" s="151"/>
      <c r="L194" s="32"/>
      <c r="M194" s="152"/>
      <c r="T194" s="56"/>
      <c r="AT194" s="17" t="s">
        <v>190</v>
      </c>
      <c r="AU194" s="17" t="s">
        <v>85</v>
      </c>
    </row>
    <row r="195" spans="2:65" s="1" customFormat="1" ht="24.2" customHeight="1">
      <c r="B195" s="134"/>
      <c r="C195" s="153" t="s">
        <v>314</v>
      </c>
      <c r="D195" s="153" t="s">
        <v>191</v>
      </c>
      <c r="E195" s="154" t="s">
        <v>3427</v>
      </c>
      <c r="F195" s="155" t="s">
        <v>3428</v>
      </c>
      <c r="G195" s="156" t="s">
        <v>3372</v>
      </c>
      <c r="H195" s="157">
        <v>1</v>
      </c>
      <c r="I195" s="158"/>
      <c r="J195" s="159">
        <f>ROUND(I195*H195,2)</f>
        <v>0</v>
      </c>
      <c r="K195" s="155" t="s">
        <v>1</v>
      </c>
      <c r="L195" s="32"/>
      <c r="M195" s="160" t="s">
        <v>1</v>
      </c>
      <c r="N195" s="161" t="s">
        <v>41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3326</v>
      </c>
      <c r="AT195" s="147" t="s">
        <v>191</v>
      </c>
      <c r="AU195" s="147" t="s">
        <v>85</v>
      </c>
      <c r="AY195" s="17" t="s">
        <v>181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3326</v>
      </c>
      <c r="BM195" s="147" t="s">
        <v>3429</v>
      </c>
    </row>
    <row r="196" spans="2:65" s="1" customFormat="1" ht="11.25">
      <c r="B196" s="32"/>
      <c r="D196" s="149" t="s">
        <v>190</v>
      </c>
      <c r="F196" s="150" t="s">
        <v>3428</v>
      </c>
      <c r="I196" s="151"/>
      <c r="L196" s="32"/>
      <c r="M196" s="165"/>
      <c r="N196" s="166"/>
      <c r="O196" s="166"/>
      <c r="P196" s="166"/>
      <c r="Q196" s="166"/>
      <c r="R196" s="166"/>
      <c r="S196" s="166"/>
      <c r="T196" s="167"/>
      <c r="AT196" s="17" t="s">
        <v>190</v>
      </c>
      <c r="AU196" s="17" t="s">
        <v>85</v>
      </c>
    </row>
    <row r="197" spans="2:65" s="1" customFormat="1" ht="6.95" customHeight="1">
      <c r="B197" s="44"/>
      <c r="C197" s="45"/>
      <c r="D197" s="45"/>
      <c r="E197" s="45"/>
      <c r="F197" s="45"/>
      <c r="G197" s="45"/>
      <c r="H197" s="45"/>
      <c r="I197" s="45"/>
      <c r="J197" s="45"/>
      <c r="K197" s="45"/>
      <c r="L197" s="32"/>
    </row>
  </sheetData>
  <autoFilter ref="C127:K196" xr:uid="{00000000-0009-0000-0000-00000B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2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128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16.5" customHeight="1">
      <c r="B9" s="32"/>
      <c r="E9" s="242" t="s">
        <v>3430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3431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3432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3432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ROUND(J120,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ROUND((SUM(BE120:BE122)),  2)</f>
        <v>0</v>
      </c>
      <c r="I35" s="96">
        <v>0.21</v>
      </c>
      <c r="J35" s="85">
        <f>ROUND(((SUM(BE120:BE122))*I35),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ROUND((SUM(BF120:BF122)),  2)</f>
        <v>0</v>
      </c>
      <c r="I36" s="96">
        <v>0.12</v>
      </c>
      <c r="J36" s="85">
        <f>ROUND(((SUM(BF120:BF122))*I36),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ROUND((SUM(BG120:BG122)),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ROUND((SUM(BH120:BH122)),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ROUND((SUM(BI120:BI122)),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16.5" customHeight="1">
      <c r="B87" s="32"/>
      <c r="E87" s="242" t="s">
        <v>3430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SO.02 -01 - Osobní výtah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MP LIFTS s.r.o. ,Pražská 18, 102 00 Praha 10</v>
      </c>
      <c r="L93" s="32"/>
    </row>
    <row r="94" spans="2:12" s="1" customFormat="1" ht="40.15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MP LIFTS s.r.o. ,Pražská 18, 102 00 Praha 10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J120</f>
        <v>0</v>
      </c>
      <c r="L98" s="32"/>
      <c r="AU98" s="17" t="s">
        <v>161</v>
      </c>
    </row>
    <row r="99" spans="2:47" s="1" customFormat="1" ht="21.75" customHeight="1">
      <c r="B99" s="32"/>
      <c r="L99" s="32"/>
    </row>
    <row r="100" spans="2:47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47" s="1" customFormat="1" ht="6.95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47" s="1" customFormat="1" ht="24.95" customHeight="1">
      <c r="B105" s="32"/>
      <c r="C105" s="21" t="s">
        <v>166</v>
      </c>
      <c r="L105" s="32"/>
    </row>
    <row r="106" spans="2:47" s="1" customFormat="1" ht="6.95" customHeight="1">
      <c r="B106" s="32"/>
      <c r="L106" s="32"/>
    </row>
    <row r="107" spans="2:47" s="1" customFormat="1" ht="12" customHeight="1">
      <c r="B107" s="32"/>
      <c r="C107" s="27" t="s">
        <v>16</v>
      </c>
      <c r="L107" s="32"/>
    </row>
    <row r="108" spans="2:47" s="1" customFormat="1" ht="16.5" customHeight="1">
      <c r="B108" s="32"/>
      <c r="E108" s="242" t="str">
        <f>E7</f>
        <v>ZUŠ BEDŘICHA SMETANY čp.142, LITOMYŠL</v>
      </c>
      <c r="F108" s="243"/>
      <c r="G108" s="243"/>
      <c r="H108" s="243"/>
      <c r="L108" s="32"/>
    </row>
    <row r="109" spans="2:47" ht="12" customHeight="1">
      <c r="B109" s="20"/>
      <c r="C109" s="27" t="s">
        <v>151</v>
      </c>
      <c r="L109" s="20"/>
    </row>
    <row r="110" spans="2:47" s="1" customFormat="1" ht="16.5" customHeight="1">
      <c r="B110" s="32"/>
      <c r="E110" s="242" t="s">
        <v>3430</v>
      </c>
      <c r="F110" s="244"/>
      <c r="G110" s="244"/>
      <c r="H110" s="244"/>
      <c r="L110" s="32"/>
    </row>
    <row r="111" spans="2:47" s="1" customFormat="1" ht="12" customHeight="1">
      <c r="B111" s="32"/>
      <c r="C111" s="27" t="s">
        <v>153</v>
      </c>
      <c r="L111" s="32"/>
    </row>
    <row r="112" spans="2:47" s="1" customFormat="1" ht="16.5" customHeight="1">
      <c r="B112" s="32"/>
      <c r="E112" s="198" t="str">
        <f>E11</f>
        <v>SO.02 -01 - Osobní výtah</v>
      </c>
      <c r="F112" s="244"/>
      <c r="G112" s="244"/>
      <c r="H112" s="244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F14</f>
        <v>Litomyšl</v>
      </c>
      <c r="I114" s="27" t="s">
        <v>22</v>
      </c>
      <c r="J114" s="52" t="str">
        <f>IF(J14="","",J14)</f>
        <v>6. 6. 2025</v>
      </c>
      <c r="L114" s="32"/>
    </row>
    <row r="115" spans="2:65" s="1" customFormat="1" ht="6.95" customHeight="1">
      <c r="B115" s="32"/>
      <c r="L115" s="32"/>
    </row>
    <row r="116" spans="2:65" s="1" customFormat="1" ht="40.15" customHeight="1">
      <c r="B116" s="32"/>
      <c r="C116" s="27" t="s">
        <v>24</v>
      </c>
      <c r="F116" s="25" t="str">
        <f>E17</f>
        <v>Město Litomyšl</v>
      </c>
      <c r="I116" s="27" t="s">
        <v>30</v>
      </c>
      <c r="J116" s="30" t="str">
        <f>E23</f>
        <v>MP LIFTS s.r.o. ,Pražská 18, 102 00 Praha 10</v>
      </c>
      <c r="L116" s="32"/>
    </row>
    <row r="117" spans="2:65" s="1" customFormat="1" ht="40.15" customHeight="1">
      <c r="B117" s="32"/>
      <c r="C117" s="27" t="s">
        <v>28</v>
      </c>
      <c r="F117" s="25" t="str">
        <f>IF(E20="","",E20)</f>
        <v>Vyplň údaj</v>
      </c>
      <c r="I117" s="27" t="s">
        <v>34</v>
      </c>
      <c r="J117" s="30" t="str">
        <f>E26</f>
        <v>MP LIFTS s.r.o. ,Pražská 18, 102 00 Praha 10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6"/>
      <c r="C119" s="117" t="s">
        <v>167</v>
      </c>
      <c r="D119" s="118" t="s">
        <v>61</v>
      </c>
      <c r="E119" s="118" t="s">
        <v>57</v>
      </c>
      <c r="F119" s="118" t="s">
        <v>58</v>
      </c>
      <c r="G119" s="118" t="s">
        <v>168</v>
      </c>
      <c r="H119" s="118" t="s">
        <v>169</v>
      </c>
      <c r="I119" s="118" t="s">
        <v>170</v>
      </c>
      <c r="J119" s="118" t="s">
        <v>159</v>
      </c>
      <c r="K119" s="119" t="s">
        <v>171</v>
      </c>
      <c r="L119" s="116"/>
      <c r="M119" s="59" t="s">
        <v>1</v>
      </c>
      <c r="N119" s="60" t="s">
        <v>40</v>
      </c>
      <c r="O119" s="60" t="s">
        <v>172</v>
      </c>
      <c r="P119" s="60" t="s">
        <v>173</v>
      </c>
      <c r="Q119" s="60" t="s">
        <v>174</v>
      </c>
      <c r="R119" s="60" t="s">
        <v>175</v>
      </c>
      <c r="S119" s="60" t="s">
        <v>176</v>
      </c>
      <c r="T119" s="61" t="s">
        <v>177</v>
      </c>
    </row>
    <row r="120" spans="2:65" s="1" customFormat="1" ht="22.9" customHeight="1">
      <c r="B120" s="32"/>
      <c r="C120" s="64" t="s">
        <v>178</v>
      </c>
      <c r="J120" s="120">
        <f>BK120</f>
        <v>0</v>
      </c>
      <c r="L120" s="32"/>
      <c r="M120" s="62"/>
      <c r="N120" s="53"/>
      <c r="O120" s="53"/>
      <c r="P120" s="121">
        <f>SUM(P121:P122)</f>
        <v>0</v>
      </c>
      <c r="Q120" s="53"/>
      <c r="R120" s="121">
        <f>SUM(R121:R122)</f>
        <v>0</v>
      </c>
      <c r="S120" s="53"/>
      <c r="T120" s="122">
        <f>SUM(T121:T122)</f>
        <v>0</v>
      </c>
      <c r="AT120" s="17" t="s">
        <v>75</v>
      </c>
      <c r="AU120" s="17" t="s">
        <v>161</v>
      </c>
      <c r="BK120" s="123">
        <f>SUM(BK121:BK122)</f>
        <v>0</v>
      </c>
    </row>
    <row r="121" spans="2:65" s="1" customFormat="1" ht="16.5" customHeight="1">
      <c r="B121" s="134"/>
      <c r="C121" s="135" t="s">
        <v>83</v>
      </c>
      <c r="D121" s="135" t="s">
        <v>182</v>
      </c>
      <c r="E121" s="136" t="s">
        <v>3433</v>
      </c>
      <c r="F121" s="137" t="s">
        <v>3434</v>
      </c>
      <c r="G121" s="138" t="s">
        <v>185</v>
      </c>
      <c r="H121" s="139">
        <v>1</v>
      </c>
      <c r="I121" s="140"/>
      <c r="J121" s="141">
        <f>ROUND(I121*H121,2)</f>
        <v>0</v>
      </c>
      <c r="K121" s="137" t="s">
        <v>198</v>
      </c>
      <c r="L121" s="142"/>
      <c r="M121" s="143" t="s">
        <v>1</v>
      </c>
      <c r="N121" s="144" t="s">
        <v>41</v>
      </c>
      <c r="P121" s="145">
        <f>O121*H121</f>
        <v>0</v>
      </c>
      <c r="Q121" s="145">
        <v>0</v>
      </c>
      <c r="R121" s="145">
        <f>Q121*H121</f>
        <v>0</v>
      </c>
      <c r="S121" s="145">
        <v>0</v>
      </c>
      <c r="T121" s="146">
        <f>S121*H121</f>
        <v>0</v>
      </c>
      <c r="AR121" s="147" t="s">
        <v>187</v>
      </c>
      <c r="AT121" s="147" t="s">
        <v>182</v>
      </c>
      <c r="AU121" s="147" t="s">
        <v>76</v>
      </c>
      <c r="AY121" s="17" t="s">
        <v>181</v>
      </c>
      <c r="BE121" s="148">
        <f>IF(N121="základní",J121,0)</f>
        <v>0</v>
      </c>
      <c r="BF121" s="148">
        <f>IF(N121="snížená",J121,0)</f>
        <v>0</v>
      </c>
      <c r="BG121" s="148">
        <f>IF(N121="zákl. přenesená",J121,0)</f>
        <v>0</v>
      </c>
      <c r="BH121" s="148">
        <f>IF(N121="sníž. přenesená",J121,0)</f>
        <v>0</v>
      </c>
      <c r="BI121" s="148">
        <f>IF(N121="nulová",J121,0)</f>
        <v>0</v>
      </c>
      <c r="BJ121" s="17" t="s">
        <v>83</v>
      </c>
      <c r="BK121" s="148">
        <f>ROUND(I121*H121,2)</f>
        <v>0</v>
      </c>
      <c r="BL121" s="17" t="s">
        <v>188</v>
      </c>
      <c r="BM121" s="147" t="s">
        <v>3435</v>
      </c>
    </row>
    <row r="122" spans="2:65" s="1" customFormat="1" ht="11.25">
      <c r="B122" s="32"/>
      <c r="D122" s="149" t="s">
        <v>190</v>
      </c>
      <c r="F122" s="150" t="s">
        <v>3434</v>
      </c>
      <c r="I122" s="151"/>
      <c r="L122" s="32"/>
      <c r="M122" s="165"/>
      <c r="N122" s="166"/>
      <c r="O122" s="166"/>
      <c r="P122" s="166"/>
      <c r="Q122" s="166"/>
      <c r="R122" s="166"/>
      <c r="S122" s="166"/>
      <c r="T122" s="167"/>
      <c r="AT122" s="17" t="s">
        <v>190</v>
      </c>
      <c r="AU122" s="17" t="s">
        <v>76</v>
      </c>
    </row>
    <row r="123" spans="2:65" s="1" customFormat="1" ht="6.95" customHeight="1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32"/>
    </row>
  </sheetData>
  <autoFilter ref="C119:K122" xr:uid="{00000000-0009-0000-0000-00000C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7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134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23.25" customHeight="1">
      <c r="B9" s="32"/>
      <c r="E9" s="242" t="s">
        <v>3436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3437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155</v>
      </c>
      <c r="L22" s="32"/>
    </row>
    <row r="23" spans="2:12" s="1" customFormat="1" ht="18" customHeight="1">
      <c r="B23" s="32"/>
      <c r="E23" s="25" t="s">
        <v>156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155</v>
      </c>
      <c r="L25" s="32"/>
    </row>
    <row r="26" spans="2:12" s="1" customFormat="1" ht="18" customHeight="1">
      <c r="B26" s="32"/>
      <c r="E26" s="25" t="s">
        <v>156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ROUND(J123,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ROUND((SUM(BE123:BE174)),  2)</f>
        <v>0</v>
      </c>
      <c r="I35" s="96">
        <v>0.21</v>
      </c>
      <c r="J35" s="85">
        <f>ROUND(((SUM(BE123:BE174))*I35),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ROUND((SUM(BF123:BF174)),  2)</f>
        <v>0</v>
      </c>
      <c r="I36" s="96">
        <v>0.12</v>
      </c>
      <c r="J36" s="85">
        <f>ROUND(((SUM(BF123:BF174))*I36),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ROUND((SUM(BG123:BG174)),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ROUND((SUM(BH123:BH174)),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ROUND((SUM(BI123:BI174)),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23.25" customHeight="1">
      <c r="B87" s="32"/>
      <c r="E87" s="242" t="s">
        <v>3436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SO.03 -01 - Elektroinstalace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Petr Kovář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Petr Kovář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J123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162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47" s="8" customFormat="1" ht="24.95" customHeight="1">
      <c r="B100" s="108"/>
      <c r="D100" s="109" t="s">
        <v>163</v>
      </c>
      <c r="E100" s="110"/>
      <c r="F100" s="110"/>
      <c r="G100" s="110"/>
      <c r="H100" s="110"/>
      <c r="I100" s="110"/>
      <c r="J100" s="111">
        <f>J133</f>
        <v>0</v>
      </c>
      <c r="L100" s="108"/>
    </row>
    <row r="101" spans="2:47" s="9" customFormat="1" ht="19.899999999999999" customHeight="1">
      <c r="B101" s="112"/>
      <c r="D101" s="113" t="s">
        <v>164</v>
      </c>
      <c r="E101" s="114"/>
      <c r="F101" s="114"/>
      <c r="G101" s="114"/>
      <c r="H101" s="114"/>
      <c r="I101" s="114"/>
      <c r="J101" s="115">
        <f>J134</f>
        <v>0</v>
      </c>
      <c r="L101" s="112"/>
    </row>
    <row r="102" spans="2:47" s="1" customFormat="1" ht="21.75" customHeight="1">
      <c r="B102" s="32"/>
      <c r="L102" s="32"/>
    </row>
    <row r="103" spans="2:47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4.95" customHeight="1">
      <c r="B108" s="32"/>
      <c r="C108" s="21" t="s">
        <v>166</v>
      </c>
      <c r="L108" s="32"/>
    </row>
    <row r="109" spans="2:47" s="1" customFormat="1" ht="6.95" customHeight="1">
      <c r="B109" s="32"/>
      <c r="L109" s="32"/>
    </row>
    <row r="110" spans="2:47" s="1" customFormat="1" ht="12" customHeight="1">
      <c r="B110" s="32"/>
      <c r="C110" s="27" t="s">
        <v>16</v>
      </c>
      <c r="L110" s="32"/>
    </row>
    <row r="111" spans="2:47" s="1" customFormat="1" ht="16.5" customHeight="1">
      <c r="B111" s="32"/>
      <c r="E111" s="242" t="str">
        <f>E7</f>
        <v>ZUŠ BEDŘICHA SMETANY čp.142, LITOMYŠL</v>
      </c>
      <c r="F111" s="243"/>
      <c r="G111" s="243"/>
      <c r="H111" s="243"/>
      <c r="L111" s="32"/>
    </row>
    <row r="112" spans="2:47" ht="12" customHeight="1">
      <c r="B112" s="20"/>
      <c r="C112" s="27" t="s">
        <v>151</v>
      </c>
      <c r="L112" s="20"/>
    </row>
    <row r="113" spans="2:65" s="1" customFormat="1" ht="23.25" customHeight="1">
      <c r="B113" s="32"/>
      <c r="E113" s="242" t="s">
        <v>3436</v>
      </c>
      <c r="F113" s="244"/>
      <c r="G113" s="244"/>
      <c r="H113" s="244"/>
      <c r="L113" s="32"/>
    </row>
    <row r="114" spans="2:65" s="1" customFormat="1" ht="12" customHeight="1">
      <c r="B114" s="32"/>
      <c r="C114" s="27" t="s">
        <v>153</v>
      </c>
      <c r="L114" s="32"/>
    </row>
    <row r="115" spans="2:65" s="1" customFormat="1" ht="16.5" customHeight="1">
      <c r="B115" s="32"/>
      <c r="E115" s="198" t="str">
        <f>E11</f>
        <v>SO.03 -01 - Elektroinstalace</v>
      </c>
      <c r="F115" s="244"/>
      <c r="G115" s="244"/>
      <c r="H115" s="244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F14</f>
        <v>Litomyšl</v>
      </c>
      <c r="I117" s="27" t="s">
        <v>22</v>
      </c>
      <c r="J117" s="52" t="str">
        <f>IF(J14="","",J14)</f>
        <v>6. 6. 2025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24</v>
      </c>
      <c r="F119" s="25" t="str">
        <f>E17</f>
        <v>Město Litomyšl</v>
      </c>
      <c r="I119" s="27" t="s">
        <v>30</v>
      </c>
      <c r="J119" s="30" t="str">
        <f>E23</f>
        <v>Petr Kovář</v>
      </c>
      <c r="L119" s="32"/>
    </row>
    <row r="120" spans="2:65" s="1" customFormat="1" ht="15.2" customHeight="1">
      <c r="B120" s="32"/>
      <c r="C120" s="27" t="s">
        <v>28</v>
      </c>
      <c r="F120" s="25" t="str">
        <f>IF(E20="","",E20)</f>
        <v>Vyplň údaj</v>
      </c>
      <c r="I120" s="27" t="s">
        <v>34</v>
      </c>
      <c r="J120" s="30" t="str">
        <f>E26</f>
        <v>Petr Kovář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167</v>
      </c>
      <c r="D122" s="118" t="s">
        <v>61</v>
      </c>
      <c r="E122" s="118" t="s">
        <v>57</v>
      </c>
      <c r="F122" s="118" t="s">
        <v>58</v>
      </c>
      <c r="G122" s="118" t="s">
        <v>168</v>
      </c>
      <c r="H122" s="118" t="s">
        <v>169</v>
      </c>
      <c r="I122" s="118" t="s">
        <v>170</v>
      </c>
      <c r="J122" s="118" t="s">
        <v>159</v>
      </c>
      <c r="K122" s="119" t="s">
        <v>171</v>
      </c>
      <c r="L122" s="116"/>
      <c r="M122" s="59" t="s">
        <v>1</v>
      </c>
      <c r="N122" s="60" t="s">
        <v>40</v>
      </c>
      <c r="O122" s="60" t="s">
        <v>172</v>
      </c>
      <c r="P122" s="60" t="s">
        <v>173</v>
      </c>
      <c r="Q122" s="60" t="s">
        <v>174</v>
      </c>
      <c r="R122" s="60" t="s">
        <v>175</v>
      </c>
      <c r="S122" s="60" t="s">
        <v>176</v>
      </c>
      <c r="T122" s="61" t="s">
        <v>177</v>
      </c>
    </row>
    <row r="123" spans="2:65" s="1" customFormat="1" ht="22.9" customHeight="1">
      <c r="B123" s="32"/>
      <c r="C123" s="64" t="s">
        <v>178</v>
      </c>
      <c r="J123" s="120">
        <f>BK123</f>
        <v>0</v>
      </c>
      <c r="L123" s="32"/>
      <c r="M123" s="62"/>
      <c r="N123" s="53"/>
      <c r="O123" s="53"/>
      <c r="P123" s="121">
        <f>P124+P133</f>
        <v>0</v>
      </c>
      <c r="Q123" s="53"/>
      <c r="R123" s="121">
        <f>R124+R133</f>
        <v>0.22278000000000001</v>
      </c>
      <c r="S123" s="53"/>
      <c r="T123" s="122">
        <f>T124+T133</f>
        <v>1.3546019999999996</v>
      </c>
      <c r="AT123" s="17" t="s">
        <v>75</v>
      </c>
      <c r="AU123" s="17" t="s">
        <v>161</v>
      </c>
      <c r="BK123" s="123">
        <f>BK124+BK133</f>
        <v>0</v>
      </c>
    </row>
    <row r="124" spans="2:65" s="11" customFormat="1" ht="25.9" customHeight="1">
      <c r="B124" s="124"/>
      <c r="D124" s="125" t="s">
        <v>75</v>
      </c>
      <c r="E124" s="126" t="s">
        <v>179</v>
      </c>
      <c r="F124" s="126" t="s">
        <v>180</v>
      </c>
      <c r="I124" s="127"/>
      <c r="J124" s="128">
        <f>BK124</f>
        <v>0</v>
      </c>
      <c r="L124" s="124"/>
      <c r="M124" s="129"/>
      <c r="P124" s="130">
        <f>SUM(P125:P132)</f>
        <v>0</v>
      </c>
      <c r="R124" s="130">
        <f>SUM(R125:R132)</f>
        <v>6.1200000000000004E-2</v>
      </c>
      <c r="T124" s="131">
        <f>SUM(T125:T132)</f>
        <v>3.1199999999999999E-2</v>
      </c>
      <c r="AR124" s="125" t="s">
        <v>83</v>
      </c>
      <c r="AT124" s="132" t="s">
        <v>75</v>
      </c>
      <c r="AU124" s="132" t="s">
        <v>76</v>
      </c>
      <c r="AY124" s="125" t="s">
        <v>181</v>
      </c>
      <c r="BK124" s="133">
        <f>SUM(BK125:BK132)</f>
        <v>0</v>
      </c>
    </row>
    <row r="125" spans="2:65" s="1" customFormat="1" ht="24.2" customHeight="1">
      <c r="B125" s="134"/>
      <c r="C125" s="135" t="s">
        <v>83</v>
      </c>
      <c r="D125" s="135" t="s">
        <v>182</v>
      </c>
      <c r="E125" s="136" t="s">
        <v>3438</v>
      </c>
      <c r="F125" s="137" t="s">
        <v>3439</v>
      </c>
      <c r="G125" s="138" t="s">
        <v>185</v>
      </c>
      <c r="H125" s="139">
        <v>23</v>
      </c>
      <c r="I125" s="140"/>
      <c r="J125" s="141">
        <f>ROUND(I125*H125,2)</f>
        <v>0</v>
      </c>
      <c r="K125" s="137" t="s">
        <v>198</v>
      </c>
      <c r="L125" s="142"/>
      <c r="M125" s="143" t="s">
        <v>1</v>
      </c>
      <c r="N125" s="144" t="s">
        <v>41</v>
      </c>
      <c r="P125" s="145">
        <f>O125*H125</f>
        <v>0</v>
      </c>
      <c r="Q125" s="145">
        <v>2.5500000000000002E-3</v>
      </c>
      <c r="R125" s="145">
        <f>Q125*H125</f>
        <v>5.8650000000000008E-2</v>
      </c>
      <c r="S125" s="145">
        <v>0</v>
      </c>
      <c r="T125" s="146">
        <f>S125*H125</f>
        <v>0</v>
      </c>
      <c r="AR125" s="147" t="s">
        <v>187</v>
      </c>
      <c r="AT125" s="147" t="s">
        <v>182</v>
      </c>
      <c r="AU125" s="147" t="s">
        <v>83</v>
      </c>
      <c r="AY125" s="17" t="s">
        <v>181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7" t="s">
        <v>83</v>
      </c>
      <c r="BK125" s="148">
        <f>ROUND(I125*H125,2)</f>
        <v>0</v>
      </c>
      <c r="BL125" s="17" t="s">
        <v>188</v>
      </c>
      <c r="BM125" s="147" t="s">
        <v>203</v>
      </c>
    </row>
    <row r="126" spans="2:65" s="1" customFormat="1" ht="19.5">
      <c r="B126" s="32"/>
      <c r="D126" s="149" t="s">
        <v>190</v>
      </c>
      <c r="F126" s="150" t="s">
        <v>3440</v>
      </c>
      <c r="I126" s="151"/>
      <c r="L126" s="32"/>
      <c r="M126" s="152"/>
      <c r="T126" s="56"/>
      <c r="AT126" s="17" t="s">
        <v>190</v>
      </c>
      <c r="AU126" s="17" t="s">
        <v>83</v>
      </c>
    </row>
    <row r="127" spans="2:65" s="1" customFormat="1" ht="24.2" customHeight="1">
      <c r="B127" s="134"/>
      <c r="C127" s="135" t="s">
        <v>85</v>
      </c>
      <c r="D127" s="135" t="s">
        <v>182</v>
      </c>
      <c r="E127" s="136" t="s">
        <v>3441</v>
      </c>
      <c r="F127" s="137" t="s">
        <v>3442</v>
      </c>
      <c r="G127" s="138" t="s">
        <v>185</v>
      </c>
      <c r="H127" s="139">
        <v>1</v>
      </c>
      <c r="I127" s="140"/>
      <c r="J127" s="141">
        <f>ROUND(I127*H127,2)</f>
        <v>0</v>
      </c>
      <c r="K127" s="137" t="s">
        <v>198</v>
      </c>
      <c r="L127" s="142"/>
      <c r="M127" s="143" t="s">
        <v>1</v>
      </c>
      <c r="N127" s="144" t="s">
        <v>41</v>
      </c>
      <c r="P127" s="145">
        <f>O127*H127</f>
        <v>0</v>
      </c>
      <c r="Q127" s="145">
        <v>2.5500000000000002E-3</v>
      </c>
      <c r="R127" s="145">
        <f>Q127*H127</f>
        <v>2.5500000000000002E-3</v>
      </c>
      <c r="S127" s="145">
        <v>0</v>
      </c>
      <c r="T127" s="146">
        <f>S127*H127</f>
        <v>0</v>
      </c>
      <c r="AR127" s="147" t="s">
        <v>187</v>
      </c>
      <c r="AT127" s="147" t="s">
        <v>182</v>
      </c>
      <c r="AU127" s="147" t="s">
        <v>83</v>
      </c>
      <c r="AY127" s="17" t="s">
        <v>181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83</v>
      </c>
      <c r="BK127" s="148">
        <f>ROUND(I127*H127,2)</f>
        <v>0</v>
      </c>
      <c r="BL127" s="17" t="s">
        <v>188</v>
      </c>
      <c r="BM127" s="147" t="s">
        <v>3443</v>
      </c>
    </row>
    <row r="128" spans="2:65" s="1" customFormat="1" ht="19.5">
      <c r="B128" s="32"/>
      <c r="D128" s="149" t="s">
        <v>190</v>
      </c>
      <c r="F128" s="150" t="s">
        <v>3440</v>
      </c>
      <c r="I128" s="151"/>
      <c r="L128" s="32"/>
      <c r="M128" s="152"/>
      <c r="T128" s="56"/>
      <c r="AT128" s="17" t="s">
        <v>190</v>
      </c>
      <c r="AU128" s="17" t="s">
        <v>83</v>
      </c>
    </row>
    <row r="129" spans="2:65" s="1" customFormat="1" ht="37.9" customHeight="1">
      <c r="B129" s="134"/>
      <c r="C129" s="153" t="s">
        <v>91</v>
      </c>
      <c r="D129" s="153" t="s">
        <v>191</v>
      </c>
      <c r="E129" s="154" t="s">
        <v>205</v>
      </c>
      <c r="F129" s="155" t="s">
        <v>206</v>
      </c>
      <c r="G129" s="156" t="s">
        <v>185</v>
      </c>
      <c r="H129" s="157">
        <v>24</v>
      </c>
      <c r="I129" s="158"/>
      <c r="J129" s="159">
        <f>ROUND(I129*H129,2)</f>
        <v>0</v>
      </c>
      <c r="K129" s="155" t="s">
        <v>186</v>
      </c>
      <c r="L129" s="32"/>
      <c r="M129" s="160" t="s">
        <v>1</v>
      </c>
      <c r="N129" s="161" t="s">
        <v>41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188</v>
      </c>
      <c r="AT129" s="147" t="s">
        <v>191</v>
      </c>
      <c r="AU129" s="147" t="s">
        <v>83</v>
      </c>
      <c r="AY129" s="17" t="s">
        <v>181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83</v>
      </c>
      <c r="BK129" s="148">
        <f>ROUND(I129*H129,2)</f>
        <v>0</v>
      </c>
      <c r="BL129" s="17" t="s">
        <v>188</v>
      </c>
      <c r="BM129" s="147" t="s">
        <v>207</v>
      </c>
    </row>
    <row r="130" spans="2:65" s="1" customFormat="1" ht="29.25">
      <c r="B130" s="32"/>
      <c r="D130" s="149" t="s">
        <v>190</v>
      </c>
      <c r="F130" s="150" t="s">
        <v>208</v>
      </c>
      <c r="I130" s="151"/>
      <c r="L130" s="32"/>
      <c r="M130" s="152"/>
      <c r="T130" s="56"/>
      <c r="AT130" s="17" t="s">
        <v>190</v>
      </c>
      <c r="AU130" s="17" t="s">
        <v>83</v>
      </c>
    </row>
    <row r="131" spans="2:65" s="1" customFormat="1" ht="33" customHeight="1">
      <c r="B131" s="134"/>
      <c r="C131" s="153" t="s">
        <v>200</v>
      </c>
      <c r="D131" s="153" t="s">
        <v>191</v>
      </c>
      <c r="E131" s="154" t="s">
        <v>255</v>
      </c>
      <c r="F131" s="155" t="s">
        <v>256</v>
      </c>
      <c r="G131" s="156" t="s">
        <v>185</v>
      </c>
      <c r="H131" s="157">
        <v>24</v>
      </c>
      <c r="I131" s="158"/>
      <c r="J131" s="159">
        <f>ROUND(I131*H131,2)</f>
        <v>0</v>
      </c>
      <c r="K131" s="155" t="s">
        <v>186</v>
      </c>
      <c r="L131" s="32"/>
      <c r="M131" s="160" t="s">
        <v>1</v>
      </c>
      <c r="N131" s="161" t="s">
        <v>41</v>
      </c>
      <c r="P131" s="145">
        <f>O131*H131</f>
        <v>0</v>
      </c>
      <c r="Q131" s="145">
        <v>0</v>
      </c>
      <c r="R131" s="145">
        <f>Q131*H131</f>
        <v>0</v>
      </c>
      <c r="S131" s="145">
        <v>1.2999999999999999E-3</v>
      </c>
      <c r="T131" s="146">
        <f>S131*H131</f>
        <v>3.1199999999999999E-2</v>
      </c>
      <c r="AR131" s="147" t="s">
        <v>188</v>
      </c>
      <c r="AT131" s="147" t="s">
        <v>191</v>
      </c>
      <c r="AU131" s="147" t="s">
        <v>83</v>
      </c>
      <c r="AY131" s="17" t="s">
        <v>181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83</v>
      </c>
      <c r="BK131" s="148">
        <f>ROUND(I131*H131,2)</f>
        <v>0</v>
      </c>
      <c r="BL131" s="17" t="s">
        <v>188</v>
      </c>
      <c r="BM131" s="147" t="s">
        <v>257</v>
      </c>
    </row>
    <row r="132" spans="2:65" s="1" customFormat="1" ht="19.5">
      <c r="B132" s="32"/>
      <c r="D132" s="149" t="s">
        <v>190</v>
      </c>
      <c r="F132" s="150" t="s">
        <v>258</v>
      </c>
      <c r="I132" s="151"/>
      <c r="L132" s="32"/>
      <c r="M132" s="152"/>
      <c r="T132" s="56"/>
      <c r="AT132" s="17" t="s">
        <v>190</v>
      </c>
      <c r="AU132" s="17" t="s">
        <v>83</v>
      </c>
    </row>
    <row r="133" spans="2:65" s="11" customFormat="1" ht="25.9" customHeight="1">
      <c r="B133" s="124"/>
      <c r="D133" s="125" t="s">
        <v>75</v>
      </c>
      <c r="E133" s="126" t="s">
        <v>182</v>
      </c>
      <c r="F133" s="126" t="s">
        <v>259</v>
      </c>
      <c r="I133" s="127"/>
      <c r="J133" s="128">
        <f>BK133</f>
        <v>0</v>
      </c>
      <c r="L133" s="124"/>
      <c r="M133" s="129"/>
      <c r="P133" s="130">
        <f>P134</f>
        <v>0</v>
      </c>
      <c r="R133" s="130">
        <f>R134</f>
        <v>0.16158</v>
      </c>
      <c r="T133" s="131">
        <f>T134</f>
        <v>1.3234019999999997</v>
      </c>
      <c r="AR133" s="125" t="s">
        <v>91</v>
      </c>
      <c r="AT133" s="132" t="s">
        <v>75</v>
      </c>
      <c r="AU133" s="132" t="s">
        <v>76</v>
      </c>
      <c r="AY133" s="125" t="s">
        <v>181</v>
      </c>
      <c r="BK133" s="133">
        <f>BK134</f>
        <v>0</v>
      </c>
    </row>
    <row r="134" spans="2:65" s="11" customFormat="1" ht="22.9" customHeight="1">
      <c r="B134" s="124"/>
      <c r="D134" s="125" t="s">
        <v>75</v>
      </c>
      <c r="E134" s="162" t="s">
        <v>260</v>
      </c>
      <c r="F134" s="162" t="s">
        <v>133</v>
      </c>
      <c r="I134" s="127"/>
      <c r="J134" s="163">
        <f>BK134</f>
        <v>0</v>
      </c>
      <c r="L134" s="124"/>
      <c r="M134" s="129"/>
      <c r="P134" s="130">
        <f>SUM(P135:P174)</f>
        <v>0</v>
      </c>
      <c r="R134" s="130">
        <f>SUM(R135:R174)</f>
        <v>0.16158</v>
      </c>
      <c r="T134" s="131">
        <f>SUM(T135:T174)</f>
        <v>1.3234019999999997</v>
      </c>
      <c r="AR134" s="125" t="s">
        <v>85</v>
      </c>
      <c r="AT134" s="132" t="s">
        <v>75</v>
      </c>
      <c r="AU134" s="132" t="s">
        <v>83</v>
      </c>
      <c r="AY134" s="125" t="s">
        <v>181</v>
      </c>
      <c r="BK134" s="133">
        <f>SUM(BK135:BK174)</f>
        <v>0</v>
      </c>
    </row>
    <row r="135" spans="2:65" s="1" customFormat="1" ht="24.2" customHeight="1">
      <c r="B135" s="134"/>
      <c r="C135" s="153" t="s">
        <v>204</v>
      </c>
      <c r="D135" s="153" t="s">
        <v>191</v>
      </c>
      <c r="E135" s="154" t="s">
        <v>262</v>
      </c>
      <c r="F135" s="155" t="s">
        <v>263</v>
      </c>
      <c r="G135" s="156" t="s">
        <v>217</v>
      </c>
      <c r="H135" s="157">
        <v>615</v>
      </c>
      <c r="I135" s="158"/>
      <c r="J135" s="159">
        <f>ROUND(I135*H135,2)</f>
        <v>0</v>
      </c>
      <c r="K135" s="155" t="s">
        <v>186</v>
      </c>
      <c r="L135" s="32"/>
      <c r="M135" s="160" t="s">
        <v>1</v>
      </c>
      <c r="N135" s="161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2.15E-3</v>
      </c>
      <c r="T135" s="146">
        <f>S135*H135</f>
        <v>1.3222499999999999</v>
      </c>
      <c r="AR135" s="147" t="s">
        <v>188</v>
      </c>
      <c r="AT135" s="147" t="s">
        <v>191</v>
      </c>
      <c r="AU135" s="147" t="s">
        <v>85</v>
      </c>
      <c r="AY135" s="17" t="s">
        <v>181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188</v>
      </c>
      <c r="BM135" s="147" t="s">
        <v>264</v>
      </c>
    </row>
    <row r="136" spans="2:65" s="1" customFormat="1" ht="19.5">
      <c r="B136" s="32"/>
      <c r="D136" s="149" t="s">
        <v>190</v>
      </c>
      <c r="F136" s="150" t="s">
        <v>265</v>
      </c>
      <c r="I136" s="151"/>
      <c r="L136" s="32"/>
      <c r="M136" s="152"/>
      <c r="T136" s="56"/>
      <c r="AT136" s="17" t="s">
        <v>190</v>
      </c>
      <c r="AU136" s="17" t="s">
        <v>85</v>
      </c>
    </row>
    <row r="137" spans="2:65" s="1" customFormat="1" ht="33" customHeight="1">
      <c r="B137" s="134"/>
      <c r="C137" s="153" t="s">
        <v>209</v>
      </c>
      <c r="D137" s="153" t="s">
        <v>191</v>
      </c>
      <c r="E137" s="154" t="s">
        <v>267</v>
      </c>
      <c r="F137" s="155" t="s">
        <v>268</v>
      </c>
      <c r="G137" s="156" t="s">
        <v>185</v>
      </c>
      <c r="H137" s="157">
        <v>12</v>
      </c>
      <c r="I137" s="158"/>
      <c r="J137" s="159">
        <f>ROUND(I137*H137,2)</f>
        <v>0</v>
      </c>
      <c r="K137" s="155" t="s">
        <v>186</v>
      </c>
      <c r="L137" s="32"/>
      <c r="M137" s="160" t="s">
        <v>1</v>
      </c>
      <c r="N137" s="161" t="s">
        <v>41</v>
      </c>
      <c r="P137" s="145">
        <f>O137*H137</f>
        <v>0</v>
      </c>
      <c r="Q137" s="145">
        <v>0</v>
      </c>
      <c r="R137" s="145">
        <f>Q137*H137</f>
        <v>0</v>
      </c>
      <c r="S137" s="145">
        <v>4.8000000000000001E-5</v>
      </c>
      <c r="T137" s="146">
        <f>S137*H137</f>
        <v>5.7600000000000001E-4</v>
      </c>
      <c r="AR137" s="147" t="s">
        <v>188</v>
      </c>
      <c r="AT137" s="147" t="s">
        <v>191</v>
      </c>
      <c r="AU137" s="147" t="s">
        <v>85</v>
      </c>
      <c r="AY137" s="17" t="s">
        <v>181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83</v>
      </c>
      <c r="BK137" s="148">
        <f>ROUND(I137*H137,2)</f>
        <v>0</v>
      </c>
      <c r="BL137" s="17" t="s">
        <v>188</v>
      </c>
      <c r="BM137" s="147" t="s">
        <v>269</v>
      </c>
    </row>
    <row r="138" spans="2:65" s="1" customFormat="1" ht="19.5">
      <c r="B138" s="32"/>
      <c r="D138" s="149" t="s">
        <v>190</v>
      </c>
      <c r="F138" s="150" t="s">
        <v>270</v>
      </c>
      <c r="I138" s="151"/>
      <c r="L138" s="32"/>
      <c r="M138" s="152"/>
      <c r="T138" s="56"/>
      <c r="AT138" s="17" t="s">
        <v>190</v>
      </c>
      <c r="AU138" s="17" t="s">
        <v>85</v>
      </c>
    </row>
    <row r="139" spans="2:65" s="1" customFormat="1" ht="37.9" customHeight="1">
      <c r="B139" s="134"/>
      <c r="C139" s="153" t="s">
        <v>214</v>
      </c>
      <c r="D139" s="153" t="s">
        <v>191</v>
      </c>
      <c r="E139" s="154" t="s">
        <v>272</v>
      </c>
      <c r="F139" s="155" t="s">
        <v>273</v>
      </c>
      <c r="G139" s="156" t="s">
        <v>185</v>
      </c>
      <c r="H139" s="157">
        <v>12</v>
      </c>
      <c r="I139" s="158"/>
      <c r="J139" s="159">
        <f>ROUND(I139*H139,2)</f>
        <v>0</v>
      </c>
      <c r="K139" s="155" t="s">
        <v>186</v>
      </c>
      <c r="L139" s="32"/>
      <c r="M139" s="160" t="s">
        <v>1</v>
      </c>
      <c r="N139" s="161" t="s">
        <v>41</v>
      </c>
      <c r="P139" s="145">
        <f>O139*H139</f>
        <v>0</v>
      </c>
      <c r="Q139" s="145">
        <v>0</v>
      </c>
      <c r="R139" s="145">
        <f>Q139*H139</f>
        <v>0</v>
      </c>
      <c r="S139" s="145">
        <v>4.8000000000000001E-5</v>
      </c>
      <c r="T139" s="146">
        <f>S139*H139</f>
        <v>5.7600000000000001E-4</v>
      </c>
      <c r="AR139" s="147" t="s">
        <v>188</v>
      </c>
      <c r="AT139" s="147" t="s">
        <v>191</v>
      </c>
      <c r="AU139" s="147" t="s">
        <v>85</v>
      </c>
      <c r="AY139" s="17" t="s">
        <v>181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83</v>
      </c>
      <c r="BK139" s="148">
        <f>ROUND(I139*H139,2)</f>
        <v>0</v>
      </c>
      <c r="BL139" s="17" t="s">
        <v>188</v>
      </c>
      <c r="BM139" s="147" t="s">
        <v>274</v>
      </c>
    </row>
    <row r="140" spans="2:65" s="1" customFormat="1" ht="29.25">
      <c r="B140" s="32"/>
      <c r="D140" s="149" t="s">
        <v>190</v>
      </c>
      <c r="F140" s="150" t="s">
        <v>275</v>
      </c>
      <c r="I140" s="151"/>
      <c r="L140" s="32"/>
      <c r="M140" s="152"/>
      <c r="T140" s="56"/>
      <c r="AT140" s="17" t="s">
        <v>190</v>
      </c>
      <c r="AU140" s="17" t="s">
        <v>85</v>
      </c>
    </row>
    <row r="141" spans="2:65" s="1" customFormat="1" ht="16.5" customHeight="1">
      <c r="B141" s="134"/>
      <c r="C141" s="135" t="s">
        <v>220</v>
      </c>
      <c r="D141" s="135" t="s">
        <v>182</v>
      </c>
      <c r="E141" s="136" t="s">
        <v>285</v>
      </c>
      <c r="F141" s="137" t="s">
        <v>286</v>
      </c>
      <c r="G141" s="138" t="s">
        <v>287</v>
      </c>
      <c r="H141" s="139">
        <v>29</v>
      </c>
      <c r="I141" s="140"/>
      <c r="J141" s="141">
        <f>ROUND(I141*H141,2)</f>
        <v>0</v>
      </c>
      <c r="K141" s="137" t="s">
        <v>198</v>
      </c>
      <c r="L141" s="142"/>
      <c r="M141" s="143" t="s">
        <v>1</v>
      </c>
      <c r="N141" s="144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247</v>
      </c>
      <c r="AT141" s="147" t="s">
        <v>182</v>
      </c>
      <c r="AU141" s="147" t="s">
        <v>85</v>
      </c>
      <c r="AY141" s="17" t="s">
        <v>181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248</v>
      </c>
      <c r="BM141" s="147" t="s">
        <v>288</v>
      </c>
    </row>
    <row r="142" spans="2:65" s="1" customFormat="1" ht="21.75" customHeight="1">
      <c r="B142" s="134"/>
      <c r="C142" s="135" t="s">
        <v>224</v>
      </c>
      <c r="D142" s="135" t="s">
        <v>182</v>
      </c>
      <c r="E142" s="136" t="s">
        <v>290</v>
      </c>
      <c r="F142" s="137" t="s">
        <v>291</v>
      </c>
      <c r="G142" s="138" t="s">
        <v>287</v>
      </c>
      <c r="H142" s="139">
        <v>15</v>
      </c>
      <c r="I142" s="140"/>
      <c r="J142" s="141">
        <f>ROUND(I142*H142,2)</f>
        <v>0</v>
      </c>
      <c r="K142" s="137" t="s">
        <v>198</v>
      </c>
      <c r="L142" s="142"/>
      <c r="M142" s="143" t="s">
        <v>1</v>
      </c>
      <c r="N142" s="144" t="s">
        <v>41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247</v>
      </c>
      <c r="AT142" s="147" t="s">
        <v>182</v>
      </c>
      <c r="AU142" s="147" t="s">
        <v>85</v>
      </c>
      <c r="AY142" s="17" t="s">
        <v>181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248</v>
      </c>
      <c r="BM142" s="147" t="s">
        <v>292</v>
      </c>
    </row>
    <row r="143" spans="2:65" s="1" customFormat="1" ht="24.2" customHeight="1">
      <c r="B143" s="134"/>
      <c r="C143" s="153" t="s">
        <v>228</v>
      </c>
      <c r="D143" s="153" t="s">
        <v>191</v>
      </c>
      <c r="E143" s="154" t="s">
        <v>294</v>
      </c>
      <c r="F143" s="155" t="s">
        <v>295</v>
      </c>
      <c r="G143" s="156" t="s">
        <v>185</v>
      </c>
      <c r="H143" s="157">
        <v>44</v>
      </c>
      <c r="I143" s="158"/>
      <c r="J143" s="159">
        <f>ROUND(I143*H143,2)</f>
        <v>0</v>
      </c>
      <c r="K143" s="155" t="s">
        <v>186</v>
      </c>
      <c r="L143" s="32"/>
      <c r="M143" s="160" t="s">
        <v>1</v>
      </c>
      <c r="N143" s="161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188</v>
      </c>
      <c r="AT143" s="147" t="s">
        <v>191</v>
      </c>
      <c r="AU143" s="147" t="s">
        <v>85</v>
      </c>
      <c r="AY143" s="17" t="s">
        <v>181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188</v>
      </c>
      <c r="BM143" s="147" t="s">
        <v>296</v>
      </c>
    </row>
    <row r="144" spans="2:65" s="1" customFormat="1" ht="29.25">
      <c r="B144" s="32"/>
      <c r="D144" s="149" t="s">
        <v>190</v>
      </c>
      <c r="F144" s="150" t="s">
        <v>297</v>
      </c>
      <c r="I144" s="151"/>
      <c r="L144" s="32"/>
      <c r="M144" s="152"/>
      <c r="T144" s="56"/>
      <c r="AT144" s="17" t="s">
        <v>190</v>
      </c>
      <c r="AU144" s="17" t="s">
        <v>85</v>
      </c>
    </row>
    <row r="145" spans="2:65" s="1" customFormat="1" ht="16.5" customHeight="1">
      <c r="B145" s="134"/>
      <c r="C145" s="135" t="s">
        <v>232</v>
      </c>
      <c r="D145" s="135" t="s">
        <v>182</v>
      </c>
      <c r="E145" s="136" t="s">
        <v>299</v>
      </c>
      <c r="F145" s="137" t="s">
        <v>300</v>
      </c>
      <c r="G145" s="138" t="s">
        <v>287</v>
      </c>
      <c r="H145" s="139">
        <v>3</v>
      </c>
      <c r="I145" s="140"/>
      <c r="J145" s="141">
        <f>ROUND(I145*H145,2)</f>
        <v>0</v>
      </c>
      <c r="K145" s="137" t="s">
        <v>198</v>
      </c>
      <c r="L145" s="142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247</v>
      </c>
      <c r="AT145" s="147" t="s">
        <v>182</v>
      </c>
      <c r="AU145" s="147" t="s">
        <v>85</v>
      </c>
      <c r="AY145" s="17" t="s">
        <v>181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248</v>
      </c>
      <c r="BM145" s="147" t="s">
        <v>325</v>
      </c>
    </row>
    <row r="146" spans="2:65" s="1" customFormat="1" ht="16.5" customHeight="1">
      <c r="B146" s="134"/>
      <c r="C146" s="135" t="s">
        <v>8</v>
      </c>
      <c r="D146" s="135" t="s">
        <v>182</v>
      </c>
      <c r="E146" s="136" t="s">
        <v>326</v>
      </c>
      <c r="F146" s="137" t="s">
        <v>327</v>
      </c>
      <c r="G146" s="138" t="s">
        <v>287</v>
      </c>
      <c r="H146" s="139">
        <v>12</v>
      </c>
      <c r="I146" s="140"/>
      <c r="J146" s="141">
        <f>ROUND(I146*H146,2)</f>
        <v>0</v>
      </c>
      <c r="K146" s="137" t="s">
        <v>198</v>
      </c>
      <c r="L146" s="142"/>
      <c r="M146" s="143" t="s">
        <v>1</v>
      </c>
      <c r="N146" s="144" t="s">
        <v>41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247</v>
      </c>
      <c r="AT146" s="147" t="s">
        <v>182</v>
      </c>
      <c r="AU146" s="147" t="s">
        <v>85</v>
      </c>
      <c r="AY146" s="17" t="s">
        <v>181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83</v>
      </c>
      <c r="BK146" s="148">
        <f>ROUND(I146*H146,2)</f>
        <v>0</v>
      </c>
      <c r="BL146" s="17" t="s">
        <v>248</v>
      </c>
      <c r="BM146" s="147" t="s">
        <v>328</v>
      </c>
    </row>
    <row r="147" spans="2:65" s="1" customFormat="1" ht="24.2" customHeight="1">
      <c r="B147" s="134"/>
      <c r="C147" s="153" t="s">
        <v>239</v>
      </c>
      <c r="D147" s="153" t="s">
        <v>191</v>
      </c>
      <c r="E147" s="154" t="s">
        <v>334</v>
      </c>
      <c r="F147" s="155" t="s">
        <v>335</v>
      </c>
      <c r="G147" s="156" t="s">
        <v>185</v>
      </c>
      <c r="H147" s="157">
        <v>3</v>
      </c>
      <c r="I147" s="158"/>
      <c r="J147" s="159">
        <f>ROUND(I147*H147,2)</f>
        <v>0</v>
      </c>
      <c r="K147" s="155" t="s">
        <v>186</v>
      </c>
      <c r="L147" s="32"/>
      <c r="M147" s="160" t="s">
        <v>1</v>
      </c>
      <c r="N147" s="161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188</v>
      </c>
      <c r="AT147" s="147" t="s">
        <v>191</v>
      </c>
      <c r="AU147" s="147" t="s">
        <v>85</v>
      </c>
      <c r="AY147" s="17" t="s">
        <v>181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188</v>
      </c>
      <c r="BM147" s="147" t="s">
        <v>336</v>
      </c>
    </row>
    <row r="148" spans="2:65" s="1" customFormat="1" ht="19.5">
      <c r="B148" s="32"/>
      <c r="D148" s="149" t="s">
        <v>190</v>
      </c>
      <c r="F148" s="150" t="s">
        <v>337</v>
      </c>
      <c r="I148" s="151"/>
      <c r="L148" s="32"/>
      <c r="M148" s="152"/>
      <c r="T148" s="56"/>
      <c r="AT148" s="17" t="s">
        <v>190</v>
      </c>
      <c r="AU148" s="17" t="s">
        <v>85</v>
      </c>
    </row>
    <row r="149" spans="2:65" s="1" customFormat="1" ht="24.2" customHeight="1">
      <c r="B149" s="134"/>
      <c r="C149" s="153" t="s">
        <v>244</v>
      </c>
      <c r="D149" s="153" t="s">
        <v>191</v>
      </c>
      <c r="E149" s="154" t="s">
        <v>339</v>
      </c>
      <c r="F149" s="155" t="s">
        <v>340</v>
      </c>
      <c r="G149" s="156" t="s">
        <v>185</v>
      </c>
      <c r="H149" s="157">
        <v>12</v>
      </c>
      <c r="I149" s="158"/>
      <c r="J149" s="159">
        <f>ROUND(I149*H149,2)</f>
        <v>0</v>
      </c>
      <c r="K149" s="155" t="s">
        <v>186</v>
      </c>
      <c r="L149" s="32"/>
      <c r="M149" s="160" t="s">
        <v>1</v>
      </c>
      <c r="N149" s="161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188</v>
      </c>
      <c r="AT149" s="147" t="s">
        <v>191</v>
      </c>
      <c r="AU149" s="147" t="s">
        <v>85</v>
      </c>
      <c r="AY149" s="17" t="s">
        <v>181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188</v>
      </c>
      <c r="BM149" s="147" t="s">
        <v>341</v>
      </c>
    </row>
    <row r="150" spans="2:65" s="1" customFormat="1" ht="19.5">
      <c r="B150" s="32"/>
      <c r="D150" s="149" t="s">
        <v>190</v>
      </c>
      <c r="F150" s="150" t="s">
        <v>342</v>
      </c>
      <c r="I150" s="151"/>
      <c r="L150" s="32"/>
      <c r="M150" s="152"/>
      <c r="T150" s="56"/>
      <c r="AT150" s="17" t="s">
        <v>190</v>
      </c>
      <c r="AU150" s="17" t="s">
        <v>85</v>
      </c>
    </row>
    <row r="151" spans="2:65" s="1" customFormat="1" ht="21.75" customHeight="1">
      <c r="B151" s="134"/>
      <c r="C151" s="135" t="s">
        <v>250</v>
      </c>
      <c r="D151" s="135" t="s">
        <v>182</v>
      </c>
      <c r="E151" s="136" t="s">
        <v>349</v>
      </c>
      <c r="F151" s="137" t="s">
        <v>350</v>
      </c>
      <c r="G151" s="138" t="s">
        <v>185</v>
      </c>
      <c r="H151" s="139">
        <v>59</v>
      </c>
      <c r="I151" s="140"/>
      <c r="J151" s="141">
        <f>ROUND(I151*H151,2)</f>
        <v>0</v>
      </c>
      <c r="K151" s="137" t="s">
        <v>186</v>
      </c>
      <c r="L151" s="142"/>
      <c r="M151" s="143" t="s">
        <v>1</v>
      </c>
      <c r="N151" s="144" t="s">
        <v>41</v>
      </c>
      <c r="P151" s="145">
        <f>O151*H151</f>
        <v>0</v>
      </c>
      <c r="Q151" s="145">
        <v>4.0000000000000003E-5</v>
      </c>
      <c r="R151" s="145">
        <f>Q151*H151</f>
        <v>2.3600000000000001E-3</v>
      </c>
      <c r="S151" s="145">
        <v>0</v>
      </c>
      <c r="T151" s="146">
        <f>S151*H151</f>
        <v>0</v>
      </c>
      <c r="AR151" s="147" t="s">
        <v>187</v>
      </c>
      <c r="AT151" s="147" t="s">
        <v>182</v>
      </c>
      <c r="AU151" s="147" t="s">
        <v>85</v>
      </c>
      <c r="AY151" s="17" t="s">
        <v>181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188</v>
      </c>
      <c r="BM151" s="147" t="s">
        <v>351</v>
      </c>
    </row>
    <row r="152" spans="2:65" s="1" customFormat="1" ht="11.25">
      <c r="B152" s="32"/>
      <c r="D152" s="149" t="s">
        <v>190</v>
      </c>
      <c r="F152" s="150" t="s">
        <v>350</v>
      </c>
      <c r="I152" s="151"/>
      <c r="L152" s="32"/>
      <c r="M152" s="152"/>
      <c r="T152" s="56"/>
      <c r="AT152" s="17" t="s">
        <v>190</v>
      </c>
      <c r="AU152" s="17" t="s">
        <v>85</v>
      </c>
    </row>
    <row r="153" spans="2:65" s="1" customFormat="1" ht="24.2" customHeight="1">
      <c r="B153" s="134"/>
      <c r="C153" s="135" t="s">
        <v>188</v>
      </c>
      <c r="D153" s="135" t="s">
        <v>182</v>
      </c>
      <c r="E153" s="136" t="s">
        <v>353</v>
      </c>
      <c r="F153" s="137" t="s">
        <v>354</v>
      </c>
      <c r="G153" s="138" t="s">
        <v>185</v>
      </c>
      <c r="H153" s="139">
        <v>18</v>
      </c>
      <c r="I153" s="140"/>
      <c r="J153" s="141">
        <f>ROUND(I153*H153,2)</f>
        <v>0</v>
      </c>
      <c r="K153" s="137" t="s">
        <v>186</v>
      </c>
      <c r="L153" s="142"/>
      <c r="M153" s="143" t="s">
        <v>1</v>
      </c>
      <c r="N153" s="144" t="s">
        <v>41</v>
      </c>
      <c r="P153" s="145">
        <f>O153*H153</f>
        <v>0</v>
      </c>
      <c r="Q153" s="145">
        <v>9.0000000000000006E-5</v>
      </c>
      <c r="R153" s="145">
        <f>Q153*H153</f>
        <v>1.6200000000000001E-3</v>
      </c>
      <c r="S153" s="145">
        <v>0</v>
      </c>
      <c r="T153" s="146">
        <f>S153*H153</f>
        <v>0</v>
      </c>
      <c r="AR153" s="147" t="s">
        <v>187</v>
      </c>
      <c r="AT153" s="147" t="s">
        <v>182</v>
      </c>
      <c r="AU153" s="147" t="s">
        <v>85</v>
      </c>
      <c r="AY153" s="17" t="s">
        <v>181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188</v>
      </c>
      <c r="BM153" s="147" t="s">
        <v>355</v>
      </c>
    </row>
    <row r="154" spans="2:65" s="1" customFormat="1" ht="19.5">
      <c r="B154" s="32"/>
      <c r="D154" s="149" t="s">
        <v>190</v>
      </c>
      <c r="F154" s="150" t="s">
        <v>354</v>
      </c>
      <c r="I154" s="151"/>
      <c r="L154" s="32"/>
      <c r="M154" s="152"/>
      <c r="T154" s="56"/>
      <c r="AT154" s="17" t="s">
        <v>190</v>
      </c>
      <c r="AU154" s="17" t="s">
        <v>85</v>
      </c>
    </row>
    <row r="155" spans="2:65" s="1" customFormat="1" ht="16.5" customHeight="1">
      <c r="B155" s="134"/>
      <c r="C155" s="153" t="s">
        <v>261</v>
      </c>
      <c r="D155" s="153" t="s">
        <v>191</v>
      </c>
      <c r="E155" s="154" t="s">
        <v>357</v>
      </c>
      <c r="F155" s="155" t="s">
        <v>358</v>
      </c>
      <c r="G155" s="156" t="s">
        <v>185</v>
      </c>
      <c r="H155" s="157">
        <v>77</v>
      </c>
      <c r="I155" s="158"/>
      <c r="J155" s="159">
        <f>ROUND(I155*H155,2)</f>
        <v>0</v>
      </c>
      <c r="K155" s="155" t="s">
        <v>186</v>
      </c>
      <c r="L155" s="32"/>
      <c r="M155" s="160" t="s">
        <v>1</v>
      </c>
      <c r="N155" s="161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188</v>
      </c>
      <c r="AT155" s="147" t="s">
        <v>191</v>
      </c>
      <c r="AU155" s="147" t="s">
        <v>85</v>
      </c>
      <c r="AY155" s="17" t="s">
        <v>181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188</v>
      </c>
      <c r="BM155" s="147" t="s">
        <v>359</v>
      </c>
    </row>
    <row r="156" spans="2:65" s="1" customFormat="1" ht="29.25">
      <c r="B156" s="32"/>
      <c r="D156" s="149" t="s">
        <v>190</v>
      </c>
      <c r="F156" s="150" t="s">
        <v>360</v>
      </c>
      <c r="I156" s="151"/>
      <c r="L156" s="32"/>
      <c r="M156" s="152"/>
      <c r="T156" s="56"/>
      <c r="AT156" s="17" t="s">
        <v>190</v>
      </c>
      <c r="AU156" s="17" t="s">
        <v>85</v>
      </c>
    </row>
    <row r="157" spans="2:65" s="1" customFormat="1" ht="24.2" customHeight="1">
      <c r="B157" s="134"/>
      <c r="C157" s="135" t="s">
        <v>266</v>
      </c>
      <c r="D157" s="135" t="s">
        <v>182</v>
      </c>
      <c r="E157" s="136" t="s">
        <v>382</v>
      </c>
      <c r="F157" s="137" t="s">
        <v>383</v>
      </c>
      <c r="G157" s="138" t="s">
        <v>217</v>
      </c>
      <c r="H157" s="139">
        <v>400</v>
      </c>
      <c r="I157" s="140"/>
      <c r="J157" s="141">
        <f>ROUND(I157*H157,2)</f>
        <v>0</v>
      </c>
      <c r="K157" s="137" t="s">
        <v>186</v>
      </c>
      <c r="L157" s="142"/>
      <c r="M157" s="143" t="s">
        <v>1</v>
      </c>
      <c r="N157" s="144" t="s">
        <v>41</v>
      </c>
      <c r="P157" s="145">
        <f>O157*H157</f>
        <v>0</v>
      </c>
      <c r="Q157" s="145">
        <v>1.2E-4</v>
      </c>
      <c r="R157" s="145">
        <f>Q157*H157</f>
        <v>4.8000000000000001E-2</v>
      </c>
      <c r="S157" s="145">
        <v>0</v>
      </c>
      <c r="T157" s="146">
        <f>S157*H157</f>
        <v>0</v>
      </c>
      <c r="AR157" s="147" t="s">
        <v>187</v>
      </c>
      <c r="AT157" s="147" t="s">
        <v>182</v>
      </c>
      <c r="AU157" s="147" t="s">
        <v>85</v>
      </c>
      <c r="AY157" s="17" t="s">
        <v>181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83</v>
      </c>
      <c r="BK157" s="148">
        <f>ROUND(I157*H157,2)</f>
        <v>0</v>
      </c>
      <c r="BL157" s="17" t="s">
        <v>188</v>
      </c>
      <c r="BM157" s="147" t="s">
        <v>384</v>
      </c>
    </row>
    <row r="158" spans="2:65" s="1" customFormat="1" ht="19.5">
      <c r="B158" s="32"/>
      <c r="D158" s="149" t="s">
        <v>190</v>
      </c>
      <c r="F158" s="150" t="s">
        <v>383</v>
      </c>
      <c r="I158" s="151"/>
      <c r="L158" s="32"/>
      <c r="M158" s="152"/>
      <c r="T158" s="56"/>
      <c r="AT158" s="17" t="s">
        <v>190</v>
      </c>
      <c r="AU158" s="17" t="s">
        <v>85</v>
      </c>
    </row>
    <row r="159" spans="2:65" s="1" customFormat="1" ht="33" customHeight="1">
      <c r="B159" s="134"/>
      <c r="C159" s="153" t="s">
        <v>271</v>
      </c>
      <c r="D159" s="153" t="s">
        <v>191</v>
      </c>
      <c r="E159" s="154" t="s">
        <v>386</v>
      </c>
      <c r="F159" s="155" t="s">
        <v>387</v>
      </c>
      <c r="G159" s="156" t="s">
        <v>217</v>
      </c>
      <c r="H159" s="157">
        <v>55</v>
      </c>
      <c r="I159" s="158"/>
      <c r="J159" s="159">
        <f>ROUND(I159*H159,2)</f>
        <v>0</v>
      </c>
      <c r="K159" s="155" t="s">
        <v>186</v>
      </c>
      <c r="L159" s="32"/>
      <c r="M159" s="160" t="s">
        <v>1</v>
      </c>
      <c r="N159" s="161" t="s">
        <v>41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188</v>
      </c>
      <c r="AT159" s="147" t="s">
        <v>191</v>
      </c>
      <c r="AU159" s="147" t="s">
        <v>85</v>
      </c>
      <c r="AY159" s="17" t="s">
        <v>181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188</v>
      </c>
      <c r="BM159" s="147" t="s">
        <v>388</v>
      </c>
    </row>
    <row r="160" spans="2:65" s="1" customFormat="1" ht="29.25">
      <c r="B160" s="32"/>
      <c r="D160" s="149" t="s">
        <v>190</v>
      </c>
      <c r="F160" s="150" t="s">
        <v>389</v>
      </c>
      <c r="I160" s="151"/>
      <c r="L160" s="32"/>
      <c r="M160" s="152"/>
      <c r="T160" s="56"/>
      <c r="AT160" s="17" t="s">
        <v>190</v>
      </c>
      <c r="AU160" s="17" t="s">
        <v>85</v>
      </c>
    </row>
    <row r="161" spans="2:65" s="1" customFormat="1" ht="24.2" customHeight="1">
      <c r="B161" s="134"/>
      <c r="C161" s="135" t="s">
        <v>276</v>
      </c>
      <c r="D161" s="135" t="s">
        <v>182</v>
      </c>
      <c r="E161" s="136" t="s">
        <v>391</v>
      </c>
      <c r="F161" s="137" t="s">
        <v>392</v>
      </c>
      <c r="G161" s="138" t="s">
        <v>217</v>
      </c>
      <c r="H161" s="139">
        <v>400</v>
      </c>
      <c r="I161" s="140"/>
      <c r="J161" s="141">
        <f>ROUND(I161*H161,2)</f>
        <v>0</v>
      </c>
      <c r="K161" s="137" t="s">
        <v>186</v>
      </c>
      <c r="L161" s="142"/>
      <c r="M161" s="143" t="s">
        <v>1</v>
      </c>
      <c r="N161" s="144" t="s">
        <v>41</v>
      </c>
      <c r="P161" s="145">
        <f>O161*H161</f>
        <v>0</v>
      </c>
      <c r="Q161" s="145">
        <v>1.7000000000000001E-4</v>
      </c>
      <c r="R161" s="145">
        <f>Q161*H161</f>
        <v>6.8000000000000005E-2</v>
      </c>
      <c r="S161" s="145">
        <v>0</v>
      </c>
      <c r="T161" s="146">
        <f>S161*H161</f>
        <v>0</v>
      </c>
      <c r="AR161" s="147" t="s">
        <v>187</v>
      </c>
      <c r="AT161" s="147" t="s">
        <v>182</v>
      </c>
      <c r="AU161" s="147" t="s">
        <v>85</v>
      </c>
      <c r="AY161" s="17" t="s">
        <v>181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188</v>
      </c>
      <c r="BM161" s="147" t="s">
        <v>393</v>
      </c>
    </row>
    <row r="162" spans="2:65" s="1" customFormat="1" ht="19.5">
      <c r="B162" s="32"/>
      <c r="D162" s="149" t="s">
        <v>190</v>
      </c>
      <c r="F162" s="150" t="s">
        <v>392</v>
      </c>
      <c r="I162" s="151"/>
      <c r="L162" s="32"/>
      <c r="M162" s="152"/>
      <c r="T162" s="56"/>
      <c r="AT162" s="17" t="s">
        <v>190</v>
      </c>
      <c r="AU162" s="17" t="s">
        <v>85</v>
      </c>
    </row>
    <row r="163" spans="2:65" s="1" customFormat="1" ht="33" customHeight="1">
      <c r="B163" s="134"/>
      <c r="C163" s="153" t="s">
        <v>7</v>
      </c>
      <c r="D163" s="153" t="s">
        <v>191</v>
      </c>
      <c r="E163" s="154" t="s">
        <v>395</v>
      </c>
      <c r="F163" s="155" t="s">
        <v>396</v>
      </c>
      <c r="G163" s="156" t="s">
        <v>217</v>
      </c>
      <c r="H163" s="157">
        <v>745</v>
      </c>
      <c r="I163" s="158"/>
      <c r="J163" s="159">
        <f>ROUND(I163*H163,2)</f>
        <v>0</v>
      </c>
      <c r="K163" s="155" t="s">
        <v>186</v>
      </c>
      <c r="L163" s="32"/>
      <c r="M163" s="160" t="s">
        <v>1</v>
      </c>
      <c r="N163" s="161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188</v>
      </c>
      <c r="AT163" s="147" t="s">
        <v>191</v>
      </c>
      <c r="AU163" s="147" t="s">
        <v>85</v>
      </c>
      <c r="AY163" s="17" t="s">
        <v>181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188</v>
      </c>
      <c r="BM163" s="147" t="s">
        <v>397</v>
      </c>
    </row>
    <row r="164" spans="2:65" s="1" customFormat="1" ht="29.25">
      <c r="B164" s="32"/>
      <c r="D164" s="149" t="s">
        <v>190</v>
      </c>
      <c r="F164" s="150" t="s">
        <v>398</v>
      </c>
      <c r="I164" s="151"/>
      <c r="L164" s="32"/>
      <c r="M164" s="152"/>
      <c r="T164" s="56"/>
      <c r="AT164" s="17" t="s">
        <v>190</v>
      </c>
      <c r="AU164" s="17" t="s">
        <v>85</v>
      </c>
    </row>
    <row r="165" spans="2:65" s="1" customFormat="1" ht="24.2" customHeight="1">
      <c r="B165" s="134"/>
      <c r="C165" s="135" t="s">
        <v>284</v>
      </c>
      <c r="D165" s="135" t="s">
        <v>182</v>
      </c>
      <c r="E165" s="136" t="s">
        <v>3444</v>
      </c>
      <c r="F165" s="137" t="s">
        <v>3445</v>
      </c>
      <c r="G165" s="138" t="s">
        <v>217</v>
      </c>
      <c r="H165" s="139">
        <v>160</v>
      </c>
      <c r="I165" s="140"/>
      <c r="J165" s="141">
        <f>ROUND(I165*H165,2)</f>
        <v>0</v>
      </c>
      <c r="K165" s="137" t="s">
        <v>186</v>
      </c>
      <c r="L165" s="142"/>
      <c r="M165" s="143" t="s">
        <v>1</v>
      </c>
      <c r="N165" s="144" t="s">
        <v>41</v>
      </c>
      <c r="P165" s="145">
        <f>O165*H165</f>
        <v>0</v>
      </c>
      <c r="Q165" s="145">
        <v>2.5999999999999998E-4</v>
      </c>
      <c r="R165" s="145">
        <f>Q165*H165</f>
        <v>4.1599999999999998E-2</v>
      </c>
      <c r="S165" s="145">
        <v>0</v>
      </c>
      <c r="T165" s="146">
        <f>S165*H165</f>
        <v>0</v>
      </c>
      <c r="AR165" s="147" t="s">
        <v>187</v>
      </c>
      <c r="AT165" s="147" t="s">
        <v>182</v>
      </c>
      <c r="AU165" s="147" t="s">
        <v>85</v>
      </c>
      <c r="AY165" s="17" t="s">
        <v>181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188</v>
      </c>
      <c r="BM165" s="147" t="s">
        <v>3446</v>
      </c>
    </row>
    <row r="166" spans="2:65" s="1" customFormat="1" ht="19.5">
      <c r="B166" s="32"/>
      <c r="D166" s="149" t="s">
        <v>190</v>
      </c>
      <c r="F166" s="150" t="s">
        <v>3445</v>
      </c>
      <c r="I166" s="151"/>
      <c r="L166" s="32"/>
      <c r="M166" s="152"/>
      <c r="T166" s="56"/>
      <c r="AT166" s="17" t="s">
        <v>190</v>
      </c>
      <c r="AU166" s="17" t="s">
        <v>85</v>
      </c>
    </row>
    <row r="167" spans="2:65" s="1" customFormat="1" ht="19.5">
      <c r="B167" s="32"/>
      <c r="D167" s="149" t="s">
        <v>467</v>
      </c>
      <c r="F167" s="164" t="s">
        <v>3447</v>
      </c>
      <c r="I167" s="151"/>
      <c r="L167" s="32"/>
      <c r="M167" s="152"/>
      <c r="T167" s="56"/>
      <c r="AT167" s="17" t="s">
        <v>467</v>
      </c>
      <c r="AU167" s="17" t="s">
        <v>85</v>
      </c>
    </row>
    <row r="168" spans="2:65" s="1" customFormat="1" ht="24.2" customHeight="1">
      <c r="B168" s="134"/>
      <c r="C168" s="153" t="s">
        <v>289</v>
      </c>
      <c r="D168" s="153" t="s">
        <v>191</v>
      </c>
      <c r="E168" s="154" t="s">
        <v>3448</v>
      </c>
      <c r="F168" s="155" t="s">
        <v>3449</v>
      </c>
      <c r="G168" s="156" t="s">
        <v>217</v>
      </c>
      <c r="H168" s="157">
        <v>160</v>
      </c>
      <c r="I168" s="158"/>
      <c r="J168" s="159">
        <f>ROUND(I168*H168,2)</f>
        <v>0</v>
      </c>
      <c r="K168" s="155" t="s">
        <v>186</v>
      </c>
      <c r="L168" s="32"/>
      <c r="M168" s="160" t="s">
        <v>1</v>
      </c>
      <c r="N168" s="161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188</v>
      </c>
      <c r="AT168" s="147" t="s">
        <v>191</v>
      </c>
      <c r="AU168" s="147" t="s">
        <v>85</v>
      </c>
      <c r="AY168" s="17" t="s">
        <v>181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188</v>
      </c>
      <c r="BM168" s="147" t="s">
        <v>3450</v>
      </c>
    </row>
    <row r="169" spans="2:65" s="1" customFormat="1" ht="29.25">
      <c r="B169" s="32"/>
      <c r="D169" s="149" t="s">
        <v>190</v>
      </c>
      <c r="F169" s="150" t="s">
        <v>3451</v>
      </c>
      <c r="I169" s="151"/>
      <c r="L169" s="32"/>
      <c r="M169" s="152"/>
      <c r="T169" s="56"/>
      <c r="AT169" s="17" t="s">
        <v>190</v>
      </c>
      <c r="AU169" s="17" t="s">
        <v>85</v>
      </c>
    </row>
    <row r="170" spans="2:65" s="1" customFormat="1" ht="24.2" customHeight="1">
      <c r="B170" s="134"/>
      <c r="C170" s="153" t="s">
        <v>293</v>
      </c>
      <c r="D170" s="153" t="s">
        <v>191</v>
      </c>
      <c r="E170" s="154" t="s">
        <v>422</v>
      </c>
      <c r="F170" s="155" t="s">
        <v>423</v>
      </c>
      <c r="G170" s="156" t="s">
        <v>185</v>
      </c>
      <c r="H170" s="157">
        <v>90</v>
      </c>
      <c r="I170" s="158"/>
      <c r="J170" s="159">
        <f>ROUND(I170*H170,2)</f>
        <v>0</v>
      </c>
      <c r="K170" s="155" t="s">
        <v>186</v>
      </c>
      <c r="L170" s="32"/>
      <c r="M170" s="160" t="s">
        <v>1</v>
      </c>
      <c r="N170" s="161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188</v>
      </c>
      <c r="AT170" s="147" t="s">
        <v>191</v>
      </c>
      <c r="AU170" s="147" t="s">
        <v>85</v>
      </c>
      <c r="AY170" s="17" t="s">
        <v>181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188</v>
      </c>
      <c r="BM170" s="147" t="s">
        <v>424</v>
      </c>
    </row>
    <row r="171" spans="2:65" s="1" customFormat="1" ht="19.5">
      <c r="B171" s="32"/>
      <c r="D171" s="149" t="s">
        <v>190</v>
      </c>
      <c r="F171" s="150" t="s">
        <v>425</v>
      </c>
      <c r="I171" s="151"/>
      <c r="L171" s="32"/>
      <c r="M171" s="152"/>
      <c r="T171" s="56"/>
      <c r="AT171" s="17" t="s">
        <v>190</v>
      </c>
      <c r="AU171" s="17" t="s">
        <v>85</v>
      </c>
    </row>
    <row r="172" spans="2:65" s="1" customFormat="1" ht="16.5" customHeight="1">
      <c r="B172" s="134"/>
      <c r="C172" s="153" t="s">
        <v>298</v>
      </c>
      <c r="D172" s="153" t="s">
        <v>191</v>
      </c>
      <c r="E172" s="154" t="s">
        <v>474</v>
      </c>
      <c r="F172" s="155" t="s">
        <v>475</v>
      </c>
      <c r="G172" s="156" t="s">
        <v>476</v>
      </c>
      <c r="H172" s="157">
        <v>80</v>
      </c>
      <c r="I172" s="158"/>
      <c r="J172" s="159">
        <f>ROUND(I172*H172,2)</f>
        <v>0</v>
      </c>
      <c r="K172" s="155" t="s">
        <v>186</v>
      </c>
      <c r="L172" s="32"/>
      <c r="M172" s="160" t="s">
        <v>1</v>
      </c>
      <c r="N172" s="161" t="s">
        <v>41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477</v>
      </c>
      <c r="AT172" s="147" t="s">
        <v>191</v>
      </c>
      <c r="AU172" s="147" t="s">
        <v>85</v>
      </c>
      <c r="AY172" s="17" t="s">
        <v>181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83</v>
      </c>
      <c r="BK172" s="148">
        <f>ROUND(I172*H172,2)</f>
        <v>0</v>
      </c>
      <c r="BL172" s="17" t="s">
        <v>477</v>
      </c>
      <c r="BM172" s="147" t="s">
        <v>478</v>
      </c>
    </row>
    <row r="173" spans="2:65" s="1" customFormat="1" ht="19.5">
      <c r="B173" s="32"/>
      <c r="D173" s="149" t="s">
        <v>190</v>
      </c>
      <c r="F173" s="150" t="s">
        <v>479</v>
      </c>
      <c r="I173" s="151"/>
      <c r="L173" s="32"/>
      <c r="M173" s="152"/>
      <c r="T173" s="56"/>
      <c r="AT173" s="17" t="s">
        <v>190</v>
      </c>
      <c r="AU173" s="17" t="s">
        <v>85</v>
      </c>
    </row>
    <row r="174" spans="2:65" s="1" customFormat="1" ht="29.25">
      <c r="B174" s="32"/>
      <c r="D174" s="149" t="s">
        <v>467</v>
      </c>
      <c r="F174" s="164" t="s">
        <v>480</v>
      </c>
      <c r="I174" s="151"/>
      <c r="L174" s="32"/>
      <c r="M174" s="165"/>
      <c r="N174" s="166"/>
      <c r="O174" s="166"/>
      <c r="P174" s="166"/>
      <c r="Q174" s="166"/>
      <c r="R174" s="166"/>
      <c r="S174" s="166"/>
      <c r="T174" s="167"/>
      <c r="AT174" s="17" t="s">
        <v>467</v>
      </c>
      <c r="AU174" s="17" t="s">
        <v>85</v>
      </c>
    </row>
    <row r="175" spans="2:65" s="1" customFormat="1" ht="6.95" customHeight="1">
      <c r="B175" s="44"/>
      <c r="C175" s="45"/>
      <c r="D175" s="45"/>
      <c r="E175" s="45"/>
      <c r="F175" s="45"/>
      <c r="G175" s="45"/>
      <c r="H175" s="45"/>
      <c r="I175" s="45"/>
      <c r="J175" s="45"/>
      <c r="K175" s="45"/>
      <c r="L175" s="32"/>
    </row>
  </sheetData>
  <autoFilter ref="C122:K174" xr:uid="{00000000-0009-0000-0000-00000D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137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23.25" customHeight="1">
      <c r="B9" s="32"/>
      <c r="E9" s="242" t="s">
        <v>3436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3452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839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839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ROUND(J125,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ROUND((SUM(BE125:BE188)),  2)</f>
        <v>0</v>
      </c>
      <c r="I35" s="96">
        <v>0.21</v>
      </c>
      <c r="J35" s="85">
        <f>ROUND(((SUM(BE125:BE188))*I35),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ROUND((SUM(BF125:BF188)),  2)</f>
        <v>0</v>
      </c>
      <c r="I36" s="96">
        <v>0.12</v>
      </c>
      <c r="J36" s="85">
        <f>ROUND(((SUM(BF125:BF188))*I36),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ROUND((SUM(BG125:BG188)),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ROUND((SUM(BH125:BH188)),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ROUND((SUM(BI125:BI188)),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23.25" customHeight="1">
      <c r="B87" s="32"/>
      <c r="E87" s="242" t="s">
        <v>3436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SO.03 -02 - Vytápění třídy 1.NP + 2NP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CM projekt s.r.o. , Bratislavská 5, Hustopeče u Br</v>
      </c>
      <c r="L93" s="32"/>
    </row>
    <row r="94" spans="2:12" s="1" customFormat="1" ht="40.15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CM projekt s.r.o. , Bratislavská 5, Hustopeče u Br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J125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840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47" s="8" customFormat="1" ht="24.95" customHeight="1">
      <c r="B100" s="108"/>
      <c r="D100" s="109" t="s">
        <v>844</v>
      </c>
      <c r="E100" s="110"/>
      <c r="F100" s="110"/>
      <c r="G100" s="110"/>
      <c r="H100" s="110"/>
      <c r="I100" s="110"/>
      <c r="J100" s="111">
        <f>J139</f>
        <v>0</v>
      </c>
      <c r="L100" s="108"/>
    </row>
    <row r="101" spans="2:47" s="8" customFormat="1" ht="24.95" customHeight="1">
      <c r="B101" s="108"/>
      <c r="D101" s="109" t="s">
        <v>845</v>
      </c>
      <c r="E101" s="110"/>
      <c r="F101" s="110"/>
      <c r="G101" s="110"/>
      <c r="H101" s="110"/>
      <c r="I101" s="110"/>
      <c r="J101" s="111">
        <f>J153</f>
        <v>0</v>
      </c>
      <c r="L101" s="108"/>
    </row>
    <row r="102" spans="2:47" s="8" customFormat="1" ht="24.95" customHeight="1">
      <c r="B102" s="108"/>
      <c r="D102" s="109" t="s">
        <v>846</v>
      </c>
      <c r="E102" s="110"/>
      <c r="F102" s="110"/>
      <c r="G102" s="110"/>
      <c r="H102" s="110"/>
      <c r="I102" s="110"/>
      <c r="J102" s="111">
        <f>J160</f>
        <v>0</v>
      </c>
      <c r="L102" s="108"/>
    </row>
    <row r="103" spans="2:47" s="8" customFormat="1" ht="24.95" customHeight="1">
      <c r="B103" s="108"/>
      <c r="D103" s="109" t="s">
        <v>849</v>
      </c>
      <c r="E103" s="110"/>
      <c r="F103" s="110"/>
      <c r="G103" s="110"/>
      <c r="H103" s="110"/>
      <c r="I103" s="110"/>
      <c r="J103" s="111">
        <f>J185</f>
        <v>0</v>
      </c>
      <c r="L103" s="108"/>
    </row>
    <row r="104" spans="2:47" s="1" customFormat="1" ht="21.75" customHeight="1">
      <c r="B104" s="32"/>
      <c r="L104" s="32"/>
    </row>
    <row r="105" spans="2:47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5" customHeight="1">
      <c r="B110" s="32"/>
      <c r="C110" s="21" t="s">
        <v>166</v>
      </c>
      <c r="L110" s="32"/>
    </row>
    <row r="111" spans="2:47" s="1" customFormat="1" ht="6.95" customHeight="1">
      <c r="B111" s="32"/>
      <c r="L111" s="32"/>
    </row>
    <row r="112" spans="2:47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42" t="str">
        <f>E7</f>
        <v>ZUŠ BEDŘICHA SMETANY čp.142, LITOMYŠL</v>
      </c>
      <c r="F113" s="243"/>
      <c r="G113" s="243"/>
      <c r="H113" s="243"/>
      <c r="L113" s="32"/>
    </row>
    <row r="114" spans="2:65" ht="12" customHeight="1">
      <c r="B114" s="20"/>
      <c r="C114" s="27" t="s">
        <v>151</v>
      </c>
      <c r="L114" s="20"/>
    </row>
    <row r="115" spans="2:65" s="1" customFormat="1" ht="23.25" customHeight="1">
      <c r="B115" s="32"/>
      <c r="E115" s="242" t="s">
        <v>3436</v>
      </c>
      <c r="F115" s="244"/>
      <c r="G115" s="244"/>
      <c r="H115" s="244"/>
      <c r="L115" s="32"/>
    </row>
    <row r="116" spans="2:65" s="1" customFormat="1" ht="12" customHeight="1">
      <c r="B116" s="32"/>
      <c r="C116" s="27" t="s">
        <v>153</v>
      </c>
      <c r="L116" s="32"/>
    </row>
    <row r="117" spans="2:65" s="1" customFormat="1" ht="16.5" customHeight="1">
      <c r="B117" s="32"/>
      <c r="E117" s="198" t="str">
        <f>E11</f>
        <v>SO.03 -02 - Vytápění třídy 1.NP + 2NP</v>
      </c>
      <c r="F117" s="244"/>
      <c r="G117" s="244"/>
      <c r="H117" s="244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F14</f>
        <v>Litomyšl</v>
      </c>
      <c r="I119" s="27" t="s">
        <v>22</v>
      </c>
      <c r="J119" s="52" t="str">
        <f>IF(J14="","",J14)</f>
        <v>6. 6. 2025</v>
      </c>
      <c r="L119" s="32"/>
    </row>
    <row r="120" spans="2:65" s="1" customFormat="1" ht="6.95" customHeight="1">
      <c r="B120" s="32"/>
      <c r="L120" s="32"/>
    </row>
    <row r="121" spans="2:65" s="1" customFormat="1" ht="40.15" customHeight="1">
      <c r="B121" s="32"/>
      <c r="C121" s="27" t="s">
        <v>24</v>
      </c>
      <c r="F121" s="25" t="str">
        <f>E17</f>
        <v>Město Litomyšl</v>
      </c>
      <c r="I121" s="27" t="s">
        <v>30</v>
      </c>
      <c r="J121" s="30" t="str">
        <f>E23</f>
        <v>CM projekt s.r.o. , Bratislavská 5, Hustopeče u Br</v>
      </c>
      <c r="L121" s="32"/>
    </row>
    <row r="122" spans="2:65" s="1" customFormat="1" ht="40.15" customHeight="1">
      <c r="B122" s="32"/>
      <c r="C122" s="27" t="s">
        <v>28</v>
      </c>
      <c r="F122" s="25" t="str">
        <f>IF(E20="","",E20)</f>
        <v>Vyplň údaj</v>
      </c>
      <c r="I122" s="27" t="s">
        <v>34</v>
      </c>
      <c r="J122" s="30" t="str">
        <f>E26</f>
        <v>CM projekt s.r.o. , Bratislavská 5, Hustopeče u Br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6"/>
      <c r="C124" s="117" t="s">
        <v>167</v>
      </c>
      <c r="D124" s="118" t="s">
        <v>61</v>
      </c>
      <c r="E124" s="118" t="s">
        <v>57</v>
      </c>
      <c r="F124" s="118" t="s">
        <v>58</v>
      </c>
      <c r="G124" s="118" t="s">
        <v>168</v>
      </c>
      <c r="H124" s="118" t="s">
        <v>169</v>
      </c>
      <c r="I124" s="118" t="s">
        <v>170</v>
      </c>
      <c r="J124" s="118" t="s">
        <v>159</v>
      </c>
      <c r="K124" s="119" t="s">
        <v>171</v>
      </c>
      <c r="L124" s="116"/>
      <c r="M124" s="59" t="s">
        <v>1</v>
      </c>
      <c r="N124" s="60" t="s">
        <v>40</v>
      </c>
      <c r="O124" s="60" t="s">
        <v>172</v>
      </c>
      <c r="P124" s="60" t="s">
        <v>173</v>
      </c>
      <c r="Q124" s="60" t="s">
        <v>174</v>
      </c>
      <c r="R124" s="60" t="s">
        <v>175</v>
      </c>
      <c r="S124" s="60" t="s">
        <v>176</v>
      </c>
      <c r="T124" s="61" t="s">
        <v>177</v>
      </c>
    </row>
    <row r="125" spans="2:65" s="1" customFormat="1" ht="22.9" customHeight="1">
      <c r="B125" s="32"/>
      <c r="C125" s="64" t="s">
        <v>178</v>
      </c>
      <c r="J125" s="120">
        <f>BK125</f>
        <v>0</v>
      </c>
      <c r="L125" s="32"/>
      <c r="M125" s="62"/>
      <c r="N125" s="53"/>
      <c r="O125" s="53"/>
      <c r="P125" s="121">
        <f>P126+P139+P153+P160+P185</f>
        <v>0</v>
      </c>
      <c r="Q125" s="53"/>
      <c r="R125" s="121">
        <f>R126+R139+R153+R160+R185</f>
        <v>0</v>
      </c>
      <c r="S125" s="53"/>
      <c r="T125" s="122">
        <f>T126+T139+T153+T160+T185</f>
        <v>0</v>
      </c>
      <c r="AT125" s="17" t="s">
        <v>75</v>
      </c>
      <c r="AU125" s="17" t="s">
        <v>161</v>
      </c>
      <c r="BK125" s="123">
        <f>BK126+BK139+BK153+BK160+BK185</f>
        <v>0</v>
      </c>
    </row>
    <row r="126" spans="2:65" s="11" customFormat="1" ht="25.9" customHeight="1">
      <c r="B126" s="124"/>
      <c r="D126" s="125" t="s">
        <v>75</v>
      </c>
      <c r="E126" s="126" t="s">
        <v>850</v>
      </c>
      <c r="F126" s="126" t="s">
        <v>851</v>
      </c>
      <c r="I126" s="127"/>
      <c r="J126" s="128">
        <f>BK126</f>
        <v>0</v>
      </c>
      <c r="L126" s="124"/>
      <c r="M126" s="129"/>
      <c r="P126" s="130">
        <f>SUM(P127:P138)</f>
        <v>0</v>
      </c>
      <c r="R126" s="130">
        <f>SUM(R127:R138)</f>
        <v>0</v>
      </c>
      <c r="T126" s="131">
        <f>SUM(T127:T138)</f>
        <v>0</v>
      </c>
      <c r="AR126" s="125" t="s">
        <v>85</v>
      </c>
      <c r="AT126" s="132" t="s">
        <v>75</v>
      </c>
      <c r="AU126" s="132" t="s">
        <v>76</v>
      </c>
      <c r="AY126" s="125" t="s">
        <v>181</v>
      </c>
      <c r="BK126" s="133">
        <f>SUM(BK127:BK138)</f>
        <v>0</v>
      </c>
    </row>
    <row r="127" spans="2:65" s="1" customFormat="1" ht="33" customHeight="1">
      <c r="B127" s="134"/>
      <c r="C127" s="135" t="s">
        <v>83</v>
      </c>
      <c r="D127" s="135" t="s">
        <v>182</v>
      </c>
      <c r="E127" s="136" t="s">
        <v>852</v>
      </c>
      <c r="F127" s="137" t="s">
        <v>853</v>
      </c>
      <c r="G127" s="138" t="s">
        <v>217</v>
      </c>
      <c r="H127" s="139">
        <v>162</v>
      </c>
      <c r="I127" s="140"/>
      <c r="J127" s="141">
        <f>ROUND(I127*H127,2)</f>
        <v>0</v>
      </c>
      <c r="K127" s="137" t="s">
        <v>854</v>
      </c>
      <c r="L127" s="142"/>
      <c r="M127" s="143" t="s">
        <v>1</v>
      </c>
      <c r="N127" s="144" t="s">
        <v>41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AR127" s="147" t="s">
        <v>187</v>
      </c>
      <c r="AT127" s="147" t="s">
        <v>182</v>
      </c>
      <c r="AU127" s="147" t="s">
        <v>83</v>
      </c>
      <c r="AY127" s="17" t="s">
        <v>181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83</v>
      </c>
      <c r="BK127" s="148">
        <f>ROUND(I127*H127,2)</f>
        <v>0</v>
      </c>
      <c r="BL127" s="17" t="s">
        <v>188</v>
      </c>
      <c r="BM127" s="147" t="s">
        <v>85</v>
      </c>
    </row>
    <row r="128" spans="2:65" s="1" customFormat="1" ht="19.5">
      <c r="B128" s="32"/>
      <c r="D128" s="149" t="s">
        <v>190</v>
      </c>
      <c r="F128" s="150" t="s">
        <v>853</v>
      </c>
      <c r="I128" s="151"/>
      <c r="L128" s="32"/>
      <c r="M128" s="152"/>
      <c r="T128" s="56"/>
      <c r="AT128" s="17" t="s">
        <v>190</v>
      </c>
      <c r="AU128" s="17" t="s">
        <v>83</v>
      </c>
    </row>
    <row r="129" spans="2:65" s="1" customFormat="1" ht="29.25">
      <c r="B129" s="32"/>
      <c r="D129" s="149" t="s">
        <v>467</v>
      </c>
      <c r="F129" s="164" t="s">
        <v>855</v>
      </c>
      <c r="I129" s="151"/>
      <c r="L129" s="32"/>
      <c r="M129" s="152"/>
      <c r="T129" s="56"/>
      <c r="AT129" s="17" t="s">
        <v>467</v>
      </c>
      <c r="AU129" s="17" t="s">
        <v>83</v>
      </c>
    </row>
    <row r="130" spans="2:65" s="1" customFormat="1" ht="33" customHeight="1">
      <c r="B130" s="134"/>
      <c r="C130" s="135" t="s">
        <v>85</v>
      </c>
      <c r="D130" s="135" t="s">
        <v>182</v>
      </c>
      <c r="E130" s="136" t="s">
        <v>856</v>
      </c>
      <c r="F130" s="137" t="s">
        <v>857</v>
      </c>
      <c r="G130" s="138" t="s">
        <v>217</v>
      </c>
      <c r="H130" s="139">
        <v>78</v>
      </c>
      <c r="I130" s="140"/>
      <c r="J130" s="141">
        <f>ROUND(I130*H130,2)</f>
        <v>0</v>
      </c>
      <c r="K130" s="137" t="s">
        <v>854</v>
      </c>
      <c r="L130" s="142"/>
      <c r="M130" s="143" t="s">
        <v>1</v>
      </c>
      <c r="N130" s="144" t="s">
        <v>41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187</v>
      </c>
      <c r="AT130" s="147" t="s">
        <v>182</v>
      </c>
      <c r="AU130" s="147" t="s">
        <v>83</v>
      </c>
      <c r="AY130" s="17" t="s">
        <v>181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188</v>
      </c>
      <c r="BM130" s="147" t="s">
        <v>200</v>
      </c>
    </row>
    <row r="131" spans="2:65" s="1" customFormat="1" ht="19.5">
      <c r="B131" s="32"/>
      <c r="D131" s="149" t="s">
        <v>190</v>
      </c>
      <c r="F131" s="150" t="s">
        <v>857</v>
      </c>
      <c r="I131" s="151"/>
      <c r="L131" s="32"/>
      <c r="M131" s="152"/>
      <c r="T131" s="56"/>
      <c r="AT131" s="17" t="s">
        <v>190</v>
      </c>
      <c r="AU131" s="17" t="s">
        <v>83</v>
      </c>
    </row>
    <row r="132" spans="2:65" s="1" customFormat="1" ht="29.25">
      <c r="B132" s="32"/>
      <c r="D132" s="149" t="s">
        <v>467</v>
      </c>
      <c r="F132" s="164" t="s">
        <v>855</v>
      </c>
      <c r="I132" s="151"/>
      <c r="L132" s="32"/>
      <c r="M132" s="152"/>
      <c r="T132" s="56"/>
      <c r="AT132" s="17" t="s">
        <v>467</v>
      </c>
      <c r="AU132" s="17" t="s">
        <v>83</v>
      </c>
    </row>
    <row r="133" spans="2:65" s="1" customFormat="1" ht="33" customHeight="1">
      <c r="B133" s="134"/>
      <c r="C133" s="135" t="s">
        <v>91</v>
      </c>
      <c r="D133" s="135" t="s">
        <v>182</v>
      </c>
      <c r="E133" s="136" t="s">
        <v>858</v>
      </c>
      <c r="F133" s="137" t="s">
        <v>859</v>
      </c>
      <c r="G133" s="138" t="s">
        <v>217</v>
      </c>
      <c r="H133" s="139">
        <v>4</v>
      </c>
      <c r="I133" s="140"/>
      <c r="J133" s="141">
        <f>ROUND(I133*H133,2)</f>
        <v>0</v>
      </c>
      <c r="K133" s="137" t="s">
        <v>854</v>
      </c>
      <c r="L133" s="142"/>
      <c r="M133" s="143" t="s">
        <v>1</v>
      </c>
      <c r="N133" s="144" t="s">
        <v>41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187</v>
      </c>
      <c r="AT133" s="147" t="s">
        <v>182</v>
      </c>
      <c r="AU133" s="147" t="s">
        <v>83</v>
      </c>
      <c r="AY133" s="17" t="s">
        <v>181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188</v>
      </c>
      <c r="BM133" s="147" t="s">
        <v>209</v>
      </c>
    </row>
    <row r="134" spans="2:65" s="1" customFormat="1" ht="19.5">
      <c r="B134" s="32"/>
      <c r="D134" s="149" t="s">
        <v>190</v>
      </c>
      <c r="F134" s="150" t="s">
        <v>859</v>
      </c>
      <c r="I134" s="151"/>
      <c r="L134" s="32"/>
      <c r="M134" s="152"/>
      <c r="T134" s="56"/>
      <c r="AT134" s="17" t="s">
        <v>190</v>
      </c>
      <c r="AU134" s="17" t="s">
        <v>83</v>
      </c>
    </row>
    <row r="135" spans="2:65" s="1" customFormat="1" ht="29.25">
      <c r="B135" s="32"/>
      <c r="D135" s="149" t="s">
        <v>467</v>
      </c>
      <c r="F135" s="164" t="s">
        <v>855</v>
      </c>
      <c r="I135" s="151"/>
      <c r="L135" s="32"/>
      <c r="M135" s="152"/>
      <c r="T135" s="56"/>
      <c r="AT135" s="17" t="s">
        <v>467</v>
      </c>
      <c r="AU135" s="17" t="s">
        <v>83</v>
      </c>
    </row>
    <row r="136" spans="2:65" s="1" customFormat="1" ht="24.2" customHeight="1">
      <c r="B136" s="134"/>
      <c r="C136" s="135" t="s">
        <v>200</v>
      </c>
      <c r="D136" s="135" t="s">
        <v>182</v>
      </c>
      <c r="E136" s="136" t="s">
        <v>866</v>
      </c>
      <c r="F136" s="137" t="s">
        <v>867</v>
      </c>
      <c r="G136" s="138" t="s">
        <v>868</v>
      </c>
      <c r="H136" s="139">
        <v>5.0000000000000001E-3</v>
      </c>
      <c r="I136" s="140"/>
      <c r="J136" s="141">
        <f>ROUND(I136*H136,2)</f>
        <v>0</v>
      </c>
      <c r="K136" s="137" t="s">
        <v>854</v>
      </c>
      <c r="L136" s="142"/>
      <c r="M136" s="143" t="s">
        <v>1</v>
      </c>
      <c r="N136" s="144" t="s">
        <v>41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187</v>
      </c>
      <c r="AT136" s="147" t="s">
        <v>182</v>
      </c>
      <c r="AU136" s="147" t="s">
        <v>83</v>
      </c>
      <c r="AY136" s="17" t="s">
        <v>181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188</v>
      </c>
      <c r="BM136" s="147" t="s">
        <v>220</v>
      </c>
    </row>
    <row r="137" spans="2:65" s="1" customFormat="1" ht="11.25">
      <c r="B137" s="32"/>
      <c r="D137" s="149" t="s">
        <v>190</v>
      </c>
      <c r="F137" s="150" t="s">
        <v>867</v>
      </c>
      <c r="I137" s="151"/>
      <c r="L137" s="32"/>
      <c r="M137" s="152"/>
      <c r="T137" s="56"/>
      <c r="AT137" s="17" t="s">
        <v>190</v>
      </c>
      <c r="AU137" s="17" t="s">
        <v>83</v>
      </c>
    </row>
    <row r="138" spans="2:65" s="1" customFormat="1" ht="19.5">
      <c r="B138" s="32"/>
      <c r="D138" s="149" t="s">
        <v>467</v>
      </c>
      <c r="F138" s="164" t="s">
        <v>869</v>
      </c>
      <c r="I138" s="151"/>
      <c r="L138" s="32"/>
      <c r="M138" s="152"/>
      <c r="T138" s="56"/>
      <c r="AT138" s="17" t="s">
        <v>467</v>
      </c>
      <c r="AU138" s="17" t="s">
        <v>83</v>
      </c>
    </row>
    <row r="139" spans="2:65" s="11" customFormat="1" ht="25.9" customHeight="1">
      <c r="B139" s="124"/>
      <c r="D139" s="125" t="s">
        <v>75</v>
      </c>
      <c r="E139" s="126" t="s">
        <v>934</v>
      </c>
      <c r="F139" s="126" t="s">
        <v>935</v>
      </c>
      <c r="I139" s="127"/>
      <c r="J139" s="128">
        <f>BK139</f>
        <v>0</v>
      </c>
      <c r="L139" s="124"/>
      <c r="M139" s="129"/>
      <c r="P139" s="130">
        <f>SUM(P140:P152)</f>
        <v>0</v>
      </c>
      <c r="R139" s="130">
        <f>SUM(R140:R152)</f>
        <v>0</v>
      </c>
      <c r="T139" s="131">
        <f>SUM(T140:T152)</f>
        <v>0</v>
      </c>
      <c r="AR139" s="125" t="s">
        <v>85</v>
      </c>
      <c r="AT139" s="132" t="s">
        <v>75</v>
      </c>
      <c r="AU139" s="132" t="s">
        <v>76</v>
      </c>
      <c r="AY139" s="125" t="s">
        <v>181</v>
      </c>
      <c r="BK139" s="133">
        <f>SUM(BK140:BK152)</f>
        <v>0</v>
      </c>
    </row>
    <row r="140" spans="2:65" s="1" customFormat="1" ht="33" customHeight="1">
      <c r="B140" s="134"/>
      <c r="C140" s="135" t="s">
        <v>204</v>
      </c>
      <c r="D140" s="135" t="s">
        <v>182</v>
      </c>
      <c r="E140" s="136" t="s">
        <v>936</v>
      </c>
      <c r="F140" s="137" t="s">
        <v>937</v>
      </c>
      <c r="G140" s="138" t="s">
        <v>185</v>
      </c>
      <c r="H140" s="139">
        <v>56</v>
      </c>
      <c r="I140" s="140"/>
      <c r="J140" s="141">
        <f>ROUND(I140*H140,2)</f>
        <v>0</v>
      </c>
      <c r="K140" s="137" t="s">
        <v>854</v>
      </c>
      <c r="L140" s="142"/>
      <c r="M140" s="143" t="s">
        <v>1</v>
      </c>
      <c r="N140" s="144" t="s">
        <v>41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187</v>
      </c>
      <c r="AT140" s="147" t="s">
        <v>182</v>
      </c>
      <c r="AU140" s="147" t="s">
        <v>83</v>
      </c>
      <c r="AY140" s="17" t="s">
        <v>181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188</v>
      </c>
      <c r="BM140" s="147" t="s">
        <v>228</v>
      </c>
    </row>
    <row r="141" spans="2:65" s="1" customFormat="1" ht="19.5">
      <c r="B141" s="32"/>
      <c r="D141" s="149" t="s">
        <v>190</v>
      </c>
      <c r="F141" s="150" t="s">
        <v>937</v>
      </c>
      <c r="I141" s="151"/>
      <c r="L141" s="32"/>
      <c r="M141" s="152"/>
      <c r="T141" s="56"/>
      <c r="AT141" s="17" t="s">
        <v>190</v>
      </c>
      <c r="AU141" s="17" t="s">
        <v>83</v>
      </c>
    </row>
    <row r="142" spans="2:65" s="1" customFormat="1" ht="33" customHeight="1">
      <c r="B142" s="134"/>
      <c r="C142" s="135" t="s">
        <v>209</v>
      </c>
      <c r="D142" s="135" t="s">
        <v>182</v>
      </c>
      <c r="E142" s="136" t="s">
        <v>938</v>
      </c>
      <c r="F142" s="137" t="s">
        <v>939</v>
      </c>
      <c r="G142" s="138" t="s">
        <v>217</v>
      </c>
      <c r="H142" s="139">
        <v>162</v>
      </c>
      <c r="I142" s="140"/>
      <c r="J142" s="141">
        <f>ROUND(I142*H142,2)</f>
        <v>0</v>
      </c>
      <c r="K142" s="137" t="s">
        <v>854</v>
      </c>
      <c r="L142" s="142"/>
      <c r="M142" s="143" t="s">
        <v>1</v>
      </c>
      <c r="N142" s="144" t="s">
        <v>41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187</v>
      </c>
      <c r="AT142" s="147" t="s">
        <v>182</v>
      </c>
      <c r="AU142" s="147" t="s">
        <v>83</v>
      </c>
      <c r="AY142" s="17" t="s">
        <v>181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188</v>
      </c>
      <c r="BM142" s="147" t="s">
        <v>8</v>
      </c>
    </row>
    <row r="143" spans="2:65" s="1" customFormat="1" ht="19.5">
      <c r="B143" s="32"/>
      <c r="D143" s="149" t="s">
        <v>190</v>
      </c>
      <c r="F143" s="150" t="s">
        <v>939</v>
      </c>
      <c r="I143" s="151"/>
      <c r="L143" s="32"/>
      <c r="M143" s="152"/>
      <c r="T143" s="56"/>
      <c r="AT143" s="17" t="s">
        <v>190</v>
      </c>
      <c r="AU143" s="17" t="s">
        <v>83</v>
      </c>
    </row>
    <row r="144" spans="2:65" s="1" customFormat="1" ht="39">
      <c r="B144" s="32"/>
      <c r="D144" s="149" t="s">
        <v>467</v>
      </c>
      <c r="F144" s="164" t="s">
        <v>940</v>
      </c>
      <c r="I144" s="151"/>
      <c r="L144" s="32"/>
      <c r="M144" s="152"/>
      <c r="T144" s="56"/>
      <c r="AT144" s="17" t="s">
        <v>467</v>
      </c>
      <c r="AU144" s="17" t="s">
        <v>83</v>
      </c>
    </row>
    <row r="145" spans="2:65" s="1" customFormat="1" ht="33" customHeight="1">
      <c r="B145" s="134"/>
      <c r="C145" s="135" t="s">
        <v>214</v>
      </c>
      <c r="D145" s="135" t="s">
        <v>182</v>
      </c>
      <c r="E145" s="136" t="s">
        <v>941</v>
      </c>
      <c r="F145" s="137" t="s">
        <v>942</v>
      </c>
      <c r="G145" s="138" t="s">
        <v>217</v>
      </c>
      <c r="H145" s="139">
        <v>78</v>
      </c>
      <c r="I145" s="140"/>
      <c r="J145" s="141">
        <f>ROUND(I145*H145,2)</f>
        <v>0</v>
      </c>
      <c r="K145" s="137" t="s">
        <v>854</v>
      </c>
      <c r="L145" s="142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187</v>
      </c>
      <c r="AT145" s="147" t="s">
        <v>182</v>
      </c>
      <c r="AU145" s="147" t="s">
        <v>83</v>
      </c>
      <c r="AY145" s="17" t="s">
        <v>181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188</v>
      </c>
      <c r="BM145" s="147" t="s">
        <v>244</v>
      </c>
    </row>
    <row r="146" spans="2:65" s="1" customFormat="1" ht="19.5">
      <c r="B146" s="32"/>
      <c r="D146" s="149" t="s">
        <v>190</v>
      </c>
      <c r="F146" s="150" t="s">
        <v>942</v>
      </c>
      <c r="I146" s="151"/>
      <c r="L146" s="32"/>
      <c r="M146" s="152"/>
      <c r="T146" s="56"/>
      <c r="AT146" s="17" t="s">
        <v>190</v>
      </c>
      <c r="AU146" s="17" t="s">
        <v>83</v>
      </c>
    </row>
    <row r="147" spans="2:65" s="1" customFormat="1" ht="39">
      <c r="B147" s="32"/>
      <c r="D147" s="149" t="s">
        <v>467</v>
      </c>
      <c r="F147" s="164" t="s">
        <v>940</v>
      </c>
      <c r="I147" s="151"/>
      <c r="L147" s="32"/>
      <c r="M147" s="152"/>
      <c r="T147" s="56"/>
      <c r="AT147" s="17" t="s">
        <v>467</v>
      </c>
      <c r="AU147" s="17" t="s">
        <v>83</v>
      </c>
    </row>
    <row r="148" spans="2:65" s="1" customFormat="1" ht="33" customHeight="1">
      <c r="B148" s="134"/>
      <c r="C148" s="135" t="s">
        <v>220</v>
      </c>
      <c r="D148" s="135" t="s">
        <v>182</v>
      </c>
      <c r="E148" s="136" t="s">
        <v>943</v>
      </c>
      <c r="F148" s="137" t="s">
        <v>944</v>
      </c>
      <c r="G148" s="138" t="s">
        <v>217</v>
      </c>
      <c r="H148" s="139">
        <v>4</v>
      </c>
      <c r="I148" s="140"/>
      <c r="J148" s="141">
        <f>ROUND(I148*H148,2)</f>
        <v>0</v>
      </c>
      <c r="K148" s="137" t="s">
        <v>854</v>
      </c>
      <c r="L148" s="142"/>
      <c r="M148" s="143" t="s">
        <v>1</v>
      </c>
      <c r="N148" s="144" t="s">
        <v>41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187</v>
      </c>
      <c r="AT148" s="147" t="s">
        <v>182</v>
      </c>
      <c r="AU148" s="147" t="s">
        <v>83</v>
      </c>
      <c r="AY148" s="17" t="s">
        <v>181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188</v>
      </c>
      <c r="BM148" s="147" t="s">
        <v>188</v>
      </c>
    </row>
    <row r="149" spans="2:65" s="1" customFormat="1" ht="19.5">
      <c r="B149" s="32"/>
      <c r="D149" s="149" t="s">
        <v>190</v>
      </c>
      <c r="F149" s="150" t="s">
        <v>944</v>
      </c>
      <c r="I149" s="151"/>
      <c r="L149" s="32"/>
      <c r="M149" s="152"/>
      <c r="T149" s="56"/>
      <c r="AT149" s="17" t="s">
        <v>190</v>
      </c>
      <c r="AU149" s="17" t="s">
        <v>83</v>
      </c>
    </row>
    <row r="150" spans="2:65" s="1" customFormat="1" ht="39">
      <c r="B150" s="32"/>
      <c r="D150" s="149" t="s">
        <v>467</v>
      </c>
      <c r="F150" s="164" t="s">
        <v>940</v>
      </c>
      <c r="I150" s="151"/>
      <c r="L150" s="32"/>
      <c r="M150" s="152"/>
      <c r="T150" s="56"/>
      <c r="AT150" s="17" t="s">
        <v>467</v>
      </c>
      <c r="AU150" s="17" t="s">
        <v>83</v>
      </c>
    </row>
    <row r="151" spans="2:65" s="1" customFormat="1" ht="24.2" customHeight="1">
      <c r="B151" s="134"/>
      <c r="C151" s="135" t="s">
        <v>224</v>
      </c>
      <c r="D151" s="135" t="s">
        <v>182</v>
      </c>
      <c r="E151" s="136" t="s">
        <v>951</v>
      </c>
      <c r="F151" s="137" t="s">
        <v>952</v>
      </c>
      <c r="G151" s="138" t="s">
        <v>868</v>
      </c>
      <c r="H151" s="139">
        <v>0.19600000000000001</v>
      </c>
      <c r="I151" s="140"/>
      <c r="J151" s="141">
        <f>ROUND(I151*H151,2)</f>
        <v>0</v>
      </c>
      <c r="K151" s="137" t="s">
        <v>854</v>
      </c>
      <c r="L151" s="142"/>
      <c r="M151" s="143" t="s">
        <v>1</v>
      </c>
      <c r="N151" s="144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187</v>
      </c>
      <c r="AT151" s="147" t="s">
        <v>182</v>
      </c>
      <c r="AU151" s="147" t="s">
        <v>83</v>
      </c>
      <c r="AY151" s="17" t="s">
        <v>181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188</v>
      </c>
      <c r="BM151" s="147" t="s">
        <v>266</v>
      </c>
    </row>
    <row r="152" spans="2:65" s="1" customFormat="1" ht="11.25">
      <c r="B152" s="32"/>
      <c r="D152" s="149" t="s">
        <v>190</v>
      </c>
      <c r="F152" s="150" t="s">
        <v>952</v>
      </c>
      <c r="I152" s="151"/>
      <c r="L152" s="32"/>
      <c r="M152" s="152"/>
      <c r="T152" s="56"/>
      <c r="AT152" s="17" t="s">
        <v>190</v>
      </c>
      <c r="AU152" s="17" t="s">
        <v>83</v>
      </c>
    </row>
    <row r="153" spans="2:65" s="11" customFormat="1" ht="25.9" customHeight="1">
      <c r="B153" s="124"/>
      <c r="D153" s="125" t="s">
        <v>75</v>
      </c>
      <c r="E153" s="126" t="s">
        <v>953</v>
      </c>
      <c r="F153" s="126" t="s">
        <v>954</v>
      </c>
      <c r="I153" s="127"/>
      <c r="J153" s="128">
        <f>BK153</f>
        <v>0</v>
      </c>
      <c r="L153" s="124"/>
      <c r="M153" s="129"/>
      <c r="P153" s="130">
        <f>SUM(P154:P159)</f>
        <v>0</v>
      </c>
      <c r="R153" s="130">
        <f>SUM(R154:R159)</f>
        <v>0</v>
      </c>
      <c r="T153" s="131">
        <f>SUM(T154:T159)</f>
        <v>0</v>
      </c>
      <c r="AR153" s="125" t="s">
        <v>85</v>
      </c>
      <c r="AT153" s="132" t="s">
        <v>75</v>
      </c>
      <c r="AU153" s="132" t="s">
        <v>76</v>
      </c>
      <c r="AY153" s="125" t="s">
        <v>181</v>
      </c>
      <c r="BK153" s="133">
        <f>SUM(BK154:BK159)</f>
        <v>0</v>
      </c>
    </row>
    <row r="154" spans="2:65" s="1" customFormat="1" ht="16.5" customHeight="1">
      <c r="B154" s="134"/>
      <c r="C154" s="135" t="s">
        <v>228</v>
      </c>
      <c r="D154" s="135" t="s">
        <v>182</v>
      </c>
      <c r="E154" s="136" t="s">
        <v>967</v>
      </c>
      <c r="F154" s="137" t="s">
        <v>968</v>
      </c>
      <c r="G154" s="138" t="s">
        <v>185</v>
      </c>
      <c r="H154" s="139">
        <v>27</v>
      </c>
      <c r="I154" s="140"/>
      <c r="J154" s="141">
        <f>ROUND(I154*H154,2)</f>
        <v>0</v>
      </c>
      <c r="K154" s="137" t="s">
        <v>854</v>
      </c>
      <c r="L154" s="142"/>
      <c r="M154" s="143" t="s">
        <v>1</v>
      </c>
      <c r="N154" s="144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187</v>
      </c>
      <c r="AT154" s="147" t="s">
        <v>182</v>
      </c>
      <c r="AU154" s="147" t="s">
        <v>83</v>
      </c>
      <c r="AY154" s="17" t="s">
        <v>181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188</v>
      </c>
      <c r="BM154" s="147" t="s">
        <v>276</v>
      </c>
    </row>
    <row r="155" spans="2:65" s="1" customFormat="1" ht="11.25">
      <c r="B155" s="32"/>
      <c r="D155" s="149" t="s">
        <v>190</v>
      </c>
      <c r="F155" s="150" t="s">
        <v>968</v>
      </c>
      <c r="I155" s="151"/>
      <c r="L155" s="32"/>
      <c r="M155" s="152"/>
      <c r="T155" s="56"/>
      <c r="AT155" s="17" t="s">
        <v>190</v>
      </c>
      <c r="AU155" s="17" t="s">
        <v>83</v>
      </c>
    </row>
    <row r="156" spans="2:65" s="1" customFormat="1" ht="37.9" customHeight="1">
      <c r="B156" s="134"/>
      <c r="C156" s="135" t="s">
        <v>232</v>
      </c>
      <c r="D156" s="135" t="s">
        <v>182</v>
      </c>
      <c r="E156" s="136" t="s">
        <v>986</v>
      </c>
      <c r="F156" s="137" t="s">
        <v>987</v>
      </c>
      <c r="G156" s="138" t="s">
        <v>185</v>
      </c>
      <c r="H156" s="139">
        <v>27</v>
      </c>
      <c r="I156" s="140"/>
      <c r="J156" s="141">
        <f>ROUND(I156*H156,2)</f>
        <v>0</v>
      </c>
      <c r="K156" s="137" t="s">
        <v>854</v>
      </c>
      <c r="L156" s="142"/>
      <c r="M156" s="143" t="s">
        <v>1</v>
      </c>
      <c r="N156" s="144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187</v>
      </c>
      <c r="AT156" s="147" t="s">
        <v>182</v>
      </c>
      <c r="AU156" s="147" t="s">
        <v>83</v>
      </c>
      <c r="AY156" s="17" t="s">
        <v>181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188</v>
      </c>
      <c r="BM156" s="147" t="s">
        <v>284</v>
      </c>
    </row>
    <row r="157" spans="2:65" s="1" customFormat="1" ht="29.25">
      <c r="B157" s="32"/>
      <c r="D157" s="149" t="s">
        <v>190</v>
      </c>
      <c r="F157" s="150" t="s">
        <v>987</v>
      </c>
      <c r="I157" s="151"/>
      <c r="L157" s="32"/>
      <c r="M157" s="152"/>
      <c r="T157" s="56"/>
      <c r="AT157" s="17" t="s">
        <v>190</v>
      </c>
      <c r="AU157" s="17" t="s">
        <v>83</v>
      </c>
    </row>
    <row r="158" spans="2:65" s="1" customFormat="1" ht="21.75" customHeight="1">
      <c r="B158" s="134"/>
      <c r="C158" s="135" t="s">
        <v>8</v>
      </c>
      <c r="D158" s="135" t="s">
        <v>182</v>
      </c>
      <c r="E158" s="136" t="s">
        <v>1013</v>
      </c>
      <c r="F158" s="137" t="s">
        <v>1014</v>
      </c>
      <c r="G158" s="138" t="s">
        <v>868</v>
      </c>
      <c r="H158" s="139">
        <v>1.6E-2</v>
      </c>
      <c r="I158" s="140"/>
      <c r="J158" s="141">
        <f>ROUND(I158*H158,2)</f>
        <v>0</v>
      </c>
      <c r="K158" s="137" t="s">
        <v>854</v>
      </c>
      <c r="L158" s="142"/>
      <c r="M158" s="143" t="s">
        <v>1</v>
      </c>
      <c r="N158" s="144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187</v>
      </c>
      <c r="AT158" s="147" t="s">
        <v>182</v>
      </c>
      <c r="AU158" s="147" t="s">
        <v>83</v>
      </c>
      <c r="AY158" s="17" t="s">
        <v>181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188</v>
      </c>
      <c r="BM158" s="147" t="s">
        <v>293</v>
      </c>
    </row>
    <row r="159" spans="2:65" s="1" customFormat="1" ht="11.25">
      <c r="B159" s="32"/>
      <c r="D159" s="149" t="s">
        <v>190</v>
      </c>
      <c r="F159" s="150" t="s">
        <v>1014</v>
      </c>
      <c r="I159" s="151"/>
      <c r="L159" s="32"/>
      <c r="M159" s="152"/>
      <c r="T159" s="56"/>
      <c r="AT159" s="17" t="s">
        <v>190</v>
      </c>
      <c r="AU159" s="17" t="s">
        <v>83</v>
      </c>
    </row>
    <row r="160" spans="2:65" s="11" customFormat="1" ht="25.9" customHeight="1">
      <c r="B160" s="124"/>
      <c r="D160" s="125" t="s">
        <v>75</v>
      </c>
      <c r="E160" s="126" t="s">
        <v>1015</v>
      </c>
      <c r="F160" s="126" t="s">
        <v>1016</v>
      </c>
      <c r="I160" s="127"/>
      <c r="J160" s="128">
        <f>BK160</f>
        <v>0</v>
      </c>
      <c r="L160" s="124"/>
      <c r="M160" s="129"/>
      <c r="P160" s="130">
        <f>SUM(P161:P184)</f>
        <v>0</v>
      </c>
      <c r="R160" s="130">
        <f>SUM(R161:R184)</f>
        <v>0</v>
      </c>
      <c r="T160" s="131">
        <f>SUM(T161:T184)</f>
        <v>0</v>
      </c>
      <c r="AR160" s="125" t="s">
        <v>85</v>
      </c>
      <c r="AT160" s="132" t="s">
        <v>75</v>
      </c>
      <c r="AU160" s="132" t="s">
        <v>76</v>
      </c>
      <c r="AY160" s="125" t="s">
        <v>181</v>
      </c>
      <c r="BK160" s="133">
        <f>SUM(BK161:BK184)</f>
        <v>0</v>
      </c>
    </row>
    <row r="161" spans="2:65" s="1" customFormat="1" ht="62.65" customHeight="1">
      <c r="B161" s="134"/>
      <c r="C161" s="135" t="s">
        <v>239</v>
      </c>
      <c r="D161" s="135" t="s">
        <v>182</v>
      </c>
      <c r="E161" s="136" t="s">
        <v>3453</v>
      </c>
      <c r="F161" s="137" t="s">
        <v>3454</v>
      </c>
      <c r="G161" s="138" t="s">
        <v>185</v>
      </c>
      <c r="H161" s="139">
        <v>3</v>
      </c>
      <c r="I161" s="140"/>
      <c r="J161" s="141">
        <f>ROUND(I161*H161,2)</f>
        <v>0</v>
      </c>
      <c r="K161" s="137" t="s">
        <v>854</v>
      </c>
      <c r="L161" s="142"/>
      <c r="M161" s="143" t="s">
        <v>1</v>
      </c>
      <c r="N161" s="144" t="s">
        <v>41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187</v>
      </c>
      <c r="AT161" s="147" t="s">
        <v>182</v>
      </c>
      <c r="AU161" s="147" t="s">
        <v>83</v>
      </c>
      <c r="AY161" s="17" t="s">
        <v>181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188</v>
      </c>
      <c r="BM161" s="147" t="s">
        <v>302</v>
      </c>
    </row>
    <row r="162" spans="2:65" s="1" customFormat="1" ht="39">
      <c r="B162" s="32"/>
      <c r="D162" s="149" t="s">
        <v>190</v>
      </c>
      <c r="F162" s="150" t="s">
        <v>3454</v>
      </c>
      <c r="I162" s="151"/>
      <c r="L162" s="32"/>
      <c r="M162" s="152"/>
      <c r="T162" s="56"/>
      <c r="AT162" s="17" t="s">
        <v>190</v>
      </c>
      <c r="AU162" s="17" t="s">
        <v>83</v>
      </c>
    </row>
    <row r="163" spans="2:65" s="1" customFormat="1" ht="62.65" customHeight="1">
      <c r="B163" s="134"/>
      <c r="C163" s="135" t="s">
        <v>244</v>
      </c>
      <c r="D163" s="135" t="s">
        <v>182</v>
      </c>
      <c r="E163" s="136" t="s">
        <v>3455</v>
      </c>
      <c r="F163" s="137" t="s">
        <v>3456</v>
      </c>
      <c r="G163" s="138" t="s">
        <v>185</v>
      </c>
      <c r="H163" s="139">
        <v>2</v>
      </c>
      <c r="I163" s="140"/>
      <c r="J163" s="141">
        <f>ROUND(I163*H163,2)</f>
        <v>0</v>
      </c>
      <c r="K163" s="137" t="s">
        <v>854</v>
      </c>
      <c r="L163" s="142"/>
      <c r="M163" s="143" t="s">
        <v>1</v>
      </c>
      <c r="N163" s="144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187</v>
      </c>
      <c r="AT163" s="147" t="s">
        <v>182</v>
      </c>
      <c r="AU163" s="147" t="s">
        <v>83</v>
      </c>
      <c r="AY163" s="17" t="s">
        <v>181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188</v>
      </c>
      <c r="BM163" s="147" t="s">
        <v>310</v>
      </c>
    </row>
    <row r="164" spans="2:65" s="1" customFormat="1" ht="39">
      <c r="B164" s="32"/>
      <c r="D164" s="149" t="s">
        <v>190</v>
      </c>
      <c r="F164" s="150" t="s">
        <v>3456</v>
      </c>
      <c r="I164" s="151"/>
      <c r="L164" s="32"/>
      <c r="M164" s="152"/>
      <c r="T164" s="56"/>
      <c r="AT164" s="17" t="s">
        <v>190</v>
      </c>
      <c r="AU164" s="17" t="s">
        <v>83</v>
      </c>
    </row>
    <row r="165" spans="2:65" s="1" customFormat="1" ht="62.65" customHeight="1">
      <c r="B165" s="134"/>
      <c r="C165" s="135" t="s">
        <v>250</v>
      </c>
      <c r="D165" s="135" t="s">
        <v>182</v>
      </c>
      <c r="E165" s="136" t="s">
        <v>3457</v>
      </c>
      <c r="F165" s="137" t="s">
        <v>3458</v>
      </c>
      <c r="G165" s="138" t="s">
        <v>185</v>
      </c>
      <c r="H165" s="139">
        <v>2</v>
      </c>
      <c r="I165" s="140"/>
      <c r="J165" s="141">
        <f>ROUND(I165*H165,2)</f>
        <v>0</v>
      </c>
      <c r="K165" s="137" t="s">
        <v>854</v>
      </c>
      <c r="L165" s="142"/>
      <c r="M165" s="143" t="s">
        <v>1</v>
      </c>
      <c r="N165" s="144" t="s">
        <v>41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187</v>
      </c>
      <c r="AT165" s="147" t="s">
        <v>182</v>
      </c>
      <c r="AU165" s="147" t="s">
        <v>83</v>
      </c>
      <c r="AY165" s="17" t="s">
        <v>181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188</v>
      </c>
      <c r="BM165" s="147" t="s">
        <v>318</v>
      </c>
    </row>
    <row r="166" spans="2:65" s="1" customFormat="1" ht="39">
      <c r="B166" s="32"/>
      <c r="D166" s="149" t="s">
        <v>190</v>
      </c>
      <c r="F166" s="150" t="s">
        <v>3458</v>
      </c>
      <c r="I166" s="151"/>
      <c r="L166" s="32"/>
      <c r="M166" s="152"/>
      <c r="T166" s="56"/>
      <c r="AT166" s="17" t="s">
        <v>190</v>
      </c>
      <c r="AU166" s="17" t="s">
        <v>83</v>
      </c>
    </row>
    <row r="167" spans="2:65" s="1" customFormat="1" ht="62.65" customHeight="1">
      <c r="B167" s="134"/>
      <c r="C167" s="135" t="s">
        <v>188</v>
      </c>
      <c r="D167" s="135" t="s">
        <v>182</v>
      </c>
      <c r="E167" s="136" t="s">
        <v>3459</v>
      </c>
      <c r="F167" s="137" t="s">
        <v>3460</v>
      </c>
      <c r="G167" s="138" t="s">
        <v>185</v>
      </c>
      <c r="H167" s="139">
        <v>3</v>
      </c>
      <c r="I167" s="140"/>
      <c r="J167" s="141">
        <f>ROUND(I167*H167,2)</f>
        <v>0</v>
      </c>
      <c r="K167" s="137" t="s">
        <v>854</v>
      </c>
      <c r="L167" s="142"/>
      <c r="M167" s="143" t="s">
        <v>1</v>
      </c>
      <c r="N167" s="144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187</v>
      </c>
      <c r="AT167" s="147" t="s">
        <v>182</v>
      </c>
      <c r="AU167" s="147" t="s">
        <v>83</v>
      </c>
      <c r="AY167" s="17" t="s">
        <v>181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188</v>
      </c>
      <c r="BM167" s="147" t="s">
        <v>187</v>
      </c>
    </row>
    <row r="168" spans="2:65" s="1" customFormat="1" ht="39">
      <c r="B168" s="32"/>
      <c r="D168" s="149" t="s">
        <v>190</v>
      </c>
      <c r="F168" s="150" t="s">
        <v>3460</v>
      </c>
      <c r="I168" s="151"/>
      <c r="L168" s="32"/>
      <c r="M168" s="152"/>
      <c r="T168" s="56"/>
      <c r="AT168" s="17" t="s">
        <v>190</v>
      </c>
      <c r="AU168" s="17" t="s">
        <v>83</v>
      </c>
    </row>
    <row r="169" spans="2:65" s="1" customFormat="1" ht="62.65" customHeight="1">
      <c r="B169" s="134"/>
      <c r="C169" s="135" t="s">
        <v>261</v>
      </c>
      <c r="D169" s="135" t="s">
        <v>182</v>
      </c>
      <c r="E169" s="136" t="s">
        <v>3461</v>
      </c>
      <c r="F169" s="137" t="s">
        <v>3462</v>
      </c>
      <c r="G169" s="138" t="s">
        <v>185</v>
      </c>
      <c r="H169" s="139">
        <v>8</v>
      </c>
      <c r="I169" s="140"/>
      <c r="J169" s="141">
        <f>ROUND(I169*H169,2)</f>
        <v>0</v>
      </c>
      <c r="K169" s="137" t="s">
        <v>854</v>
      </c>
      <c r="L169" s="142"/>
      <c r="M169" s="143" t="s">
        <v>1</v>
      </c>
      <c r="N169" s="144" t="s">
        <v>41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187</v>
      </c>
      <c r="AT169" s="147" t="s">
        <v>182</v>
      </c>
      <c r="AU169" s="147" t="s">
        <v>83</v>
      </c>
      <c r="AY169" s="17" t="s">
        <v>181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83</v>
      </c>
      <c r="BK169" s="148">
        <f>ROUND(I169*H169,2)</f>
        <v>0</v>
      </c>
      <c r="BL169" s="17" t="s">
        <v>188</v>
      </c>
      <c r="BM169" s="147" t="s">
        <v>333</v>
      </c>
    </row>
    <row r="170" spans="2:65" s="1" customFormat="1" ht="39">
      <c r="B170" s="32"/>
      <c r="D170" s="149" t="s">
        <v>190</v>
      </c>
      <c r="F170" s="150" t="s">
        <v>3462</v>
      </c>
      <c r="I170" s="151"/>
      <c r="L170" s="32"/>
      <c r="M170" s="152"/>
      <c r="T170" s="56"/>
      <c r="AT170" s="17" t="s">
        <v>190</v>
      </c>
      <c r="AU170" s="17" t="s">
        <v>83</v>
      </c>
    </row>
    <row r="171" spans="2:65" s="1" customFormat="1" ht="62.65" customHeight="1">
      <c r="B171" s="134"/>
      <c r="C171" s="135" t="s">
        <v>266</v>
      </c>
      <c r="D171" s="135" t="s">
        <v>182</v>
      </c>
      <c r="E171" s="136" t="s">
        <v>3463</v>
      </c>
      <c r="F171" s="137" t="s">
        <v>3464</v>
      </c>
      <c r="G171" s="138" t="s">
        <v>185</v>
      </c>
      <c r="H171" s="139">
        <v>1</v>
      </c>
      <c r="I171" s="140"/>
      <c r="J171" s="141">
        <f>ROUND(I171*H171,2)</f>
        <v>0</v>
      </c>
      <c r="K171" s="137" t="s">
        <v>854</v>
      </c>
      <c r="L171" s="142"/>
      <c r="M171" s="143" t="s">
        <v>1</v>
      </c>
      <c r="N171" s="144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187</v>
      </c>
      <c r="AT171" s="147" t="s">
        <v>182</v>
      </c>
      <c r="AU171" s="147" t="s">
        <v>83</v>
      </c>
      <c r="AY171" s="17" t="s">
        <v>181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188</v>
      </c>
      <c r="BM171" s="147" t="s">
        <v>343</v>
      </c>
    </row>
    <row r="172" spans="2:65" s="1" customFormat="1" ht="39">
      <c r="B172" s="32"/>
      <c r="D172" s="149" t="s">
        <v>190</v>
      </c>
      <c r="F172" s="150" t="s">
        <v>3464</v>
      </c>
      <c r="I172" s="151"/>
      <c r="L172" s="32"/>
      <c r="M172" s="152"/>
      <c r="T172" s="56"/>
      <c r="AT172" s="17" t="s">
        <v>190</v>
      </c>
      <c r="AU172" s="17" t="s">
        <v>83</v>
      </c>
    </row>
    <row r="173" spans="2:65" s="1" customFormat="1" ht="62.65" customHeight="1">
      <c r="B173" s="134"/>
      <c r="C173" s="135" t="s">
        <v>271</v>
      </c>
      <c r="D173" s="135" t="s">
        <v>182</v>
      </c>
      <c r="E173" s="136" t="s">
        <v>1028</v>
      </c>
      <c r="F173" s="137" t="s">
        <v>1029</v>
      </c>
      <c r="G173" s="138" t="s">
        <v>185</v>
      </c>
      <c r="H173" s="139">
        <v>2</v>
      </c>
      <c r="I173" s="140"/>
      <c r="J173" s="141">
        <f>ROUND(I173*H173,2)</f>
        <v>0</v>
      </c>
      <c r="K173" s="137" t="s">
        <v>854</v>
      </c>
      <c r="L173" s="142"/>
      <c r="M173" s="143" t="s">
        <v>1</v>
      </c>
      <c r="N173" s="144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187</v>
      </c>
      <c r="AT173" s="147" t="s">
        <v>182</v>
      </c>
      <c r="AU173" s="147" t="s">
        <v>83</v>
      </c>
      <c r="AY173" s="17" t="s">
        <v>181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188</v>
      </c>
      <c r="BM173" s="147" t="s">
        <v>352</v>
      </c>
    </row>
    <row r="174" spans="2:65" s="1" customFormat="1" ht="39">
      <c r="B174" s="32"/>
      <c r="D174" s="149" t="s">
        <v>190</v>
      </c>
      <c r="F174" s="150" t="s">
        <v>1029</v>
      </c>
      <c r="I174" s="151"/>
      <c r="L174" s="32"/>
      <c r="M174" s="152"/>
      <c r="T174" s="56"/>
      <c r="AT174" s="17" t="s">
        <v>190</v>
      </c>
      <c r="AU174" s="17" t="s">
        <v>83</v>
      </c>
    </row>
    <row r="175" spans="2:65" s="1" customFormat="1" ht="62.65" customHeight="1">
      <c r="B175" s="134"/>
      <c r="C175" s="135" t="s">
        <v>276</v>
      </c>
      <c r="D175" s="135" t="s">
        <v>182</v>
      </c>
      <c r="E175" s="136" t="s">
        <v>3465</v>
      </c>
      <c r="F175" s="137" t="s">
        <v>3466</v>
      </c>
      <c r="G175" s="138" t="s">
        <v>185</v>
      </c>
      <c r="H175" s="139">
        <v>2</v>
      </c>
      <c r="I175" s="140"/>
      <c r="J175" s="141">
        <f>ROUND(I175*H175,2)</f>
        <v>0</v>
      </c>
      <c r="K175" s="137" t="s">
        <v>854</v>
      </c>
      <c r="L175" s="142"/>
      <c r="M175" s="143" t="s">
        <v>1</v>
      </c>
      <c r="N175" s="144" t="s">
        <v>41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187</v>
      </c>
      <c r="AT175" s="147" t="s">
        <v>182</v>
      </c>
      <c r="AU175" s="147" t="s">
        <v>83</v>
      </c>
      <c r="AY175" s="17" t="s">
        <v>181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188</v>
      </c>
      <c r="BM175" s="147" t="s">
        <v>361</v>
      </c>
    </row>
    <row r="176" spans="2:65" s="1" customFormat="1" ht="39">
      <c r="B176" s="32"/>
      <c r="D176" s="149" t="s">
        <v>190</v>
      </c>
      <c r="F176" s="150" t="s">
        <v>3466</v>
      </c>
      <c r="I176" s="151"/>
      <c r="L176" s="32"/>
      <c r="M176" s="152"/>
      <c r="T176" s="56"/>
      <c r="AT176" s="17" t="s">
        <v>190</v>
      </c>
      <c r="AU176" s="17" t="s">
        <v>83</v>
      </c>
    </row>
    <row r="177" spans="2:65" s="1" customFormat="1" ht="62.65" customHeight="1">
      <c r="B177" s="134"/>
      <c r="C177" s="135" t="s">
        <v>7</v>
      </c>
      <c r="D177" s="135" t="s">
        <v>182</v>
      </c>
      <c r="E177" s="136" t="s">
        <v>1035</v>
      </c>
      <c r="F177" s="137" t="s">
        <v>1036</v>
      </c>
      <c r="G177" s="138" t="s">
        <v>185</v>
      </c>
      <c r="H177" s="139">
        <v>1</v>
      </c>
      <c r="I177" s="140"/>
      <c r="J177" s="141">
        <f>ROUND(I177*H177,2)</f>
        <v>0</v>
      </c>
      <c r="K177" s="137" t="s">
        <v>854</v>
      </c>
      <c r="L177" s="142"/>
      <c r="M177" s="143" t="s">
        <v>1</v>
      </c>
      <c r="N177" s="144" t="s">
        <v>41</v>
      </c>
      <c r="P177" s="145">
        <f>O177*H177</f>
        <v>0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187</v>
      </c>
      <c r="AT177" s="147" t="s">
        <v>182</v>
      </c>
      <c r="AU177" s="147" t="s">
        <v>83</v>
      </c>
      <c r="AY177" s="17" t="s">
        <v>181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83</v>
      </c>
      <c r="BK177" s="148">
        <f>ROUND(I177*H177,2)</f>
        <v>0</v>
      </c>
      <c r="BL177" s="17" t="s">
        <v>188</v>
      </c>
      <c r="BM177" s="147" t="s">
        <v>371</v>
      </c>
    </row>
    <row r="178" spans="2:65" s="1" customFormat="1" ht="39">
      <c r="B178" s="32"/>
      <c r="D178" s="149" t="s">
        <v>190</v>
      </c>
      <c r="F178" s="150" t="s">
        <v>1036</v>
      </c>
      <c r="I178" s="151"/>
      <c r="L178" s="32"/>
      <c r="M178" s="152"/>
      <c r="T178" s="56"/>
      <c r="AT178" s="17" t="s">
        <v>190</v>
      </c>
      <c r="AU178" s="17" t="s">
        <v>83</v>
      </c>
    </row>
    <row r="179" spans="2:65" s="1" customFormat="1" ht="24.2" customHeight="1">
      <c r="B179" s="134"/>
      <c r="C179" s="135" t="s">
        <v>284</v>
      </c>
      <c r="D179" s="135" t="s">
        <v>182</v>
      </c>
      <c r="E179" s="136" t="s">
        <v>3467</v>
      </c>
      <c r="F179" s="137" t="s">
        <v>3468</v>
      </c>
      <c r="G179" s="138" t="s">
        <v>185</v>
      </c>
      <c r="H179" s="139">
        <v>2</v>
      </c>
      <c r="I179" s="140"/>
      <c r="J179" s="141">
        <f>ROUND(I179*H179,2)</f>
        <v>0</v>
      </c>
      <c r="K179" s="137" t="s">
        <v>880</v>
      </c>
      <c r="L179" s="142"/>
      <c r="M179" s="143" t="s">
        <v>1</v>
      </c>
      <c r="N179" s="144" t="s">
        <v>41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187</v>
      </c>
      <c r="AT179" s="147" t="s">
        <v>182</v>
      </c>
      <c r="AU179" s="147" t="s">
        <v>83</v>
      </c>
      <c r="AY179" s="17" t="s">
        <v>181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83</v>
      </c>
      <c r="BK179" s="148">
        <f>ROUND(I179*H179,2)</f>
        <v>0</v>
      </c>
      <c r="BL179" s="17" t="s">
        <v>188</v>
      </c>
      <c r="BM179" s="147" t="s">
        <v>381</v>
      </c>
    </row>
    <row r="180" spans="2:65" s="1" customFormat="1" ht="19.5">
      <c r="B180" s="32"/>
      <c r="D180" s="149" t="s">
        <v>190</v>
      </c>
      <c r="F180" s="150" t="s">
        <v>3468</v>
      </c>
      <c r="I180" s="151"/>
      <c r="L180" s="32"/>
      <c r="M180" s="152"/>
      <c r="T180" s="56"/>
      <c r="AT180" s="17" t="s">
        <v>190</v>
      </c>
      <c r="AU180" s="17" t="s">
        <v>83</v>
      </c>
    </row>
    <row r="181" spans="2:65" s="1" customFormat="1" ht="24.2" customHeight="1">
      <c r="B181" s="134"/>
      <c r="C181" s="135" t="s">
        <v>289</v>
      </c>
      <c r="D181" s="135" t="s">
        <v>182</v>
      </c>
      <c r="E181" s="136" t="s">
        <v>3469</v>
      </c>
      <c r="F181" s="137" t="s">
        <v>3470</v>
      </c>
      <c r="G181" s="138" t="s">
        <v>185</v>
      </c>
      <c r="H181" s="139">
        <v>1</v>
      </c>
      <c r="I181" s="140"/>
      <c r="J181" s="141">
        <f>ROUND(I181*H181,2)</f>
        <v>0</v>
      </c>
      <c r="K181" s="137" t="s">
        <v>880</v>
      </c>
      <c r="L181" s="142"/>
      <c r="M181" s="143" t="s">
        <v>1</v>
      </c>
      <c r="N181" s="144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187</v>
      </c>
      <c r="AT181" s="147" t="s">
        <v>182</v>
      </c>
      <c r="AU181" s="147" t="s">
        <v>83</v>
      </c>
      <c r="AY181" s="17" t="s">
        <v>181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188</v>
      </c>
      <c r="BM181" s="147" t="s">
        <v>390</v>
      </c>
    </row>
    <row r="182" spans="2:65" s="1" customFormat="1" ht="19.5">
      <c r="B182" s="32"/>
      <c r="D182" s="149" t="s">
        <v>190</v>
      </c>
      <c r="F182" s="150" t="s">
        <v>3470</v>
      </c>
      <c r="I182" s="151"/>
      <c r="L182" s="32"/>
      <c r="M182" s="152"/>
      <c r="T182" s="56"/>
      <c r="AT182" s="17" t="s">
        <v>190</v>
      </c>
      <c r="AU182" s="17" t="s">
        <v>83</v>
      </c>
    </row>
    <row r="183" spans="2:65" s="1" customFormat="1" ht="24.2" customHeight="1">
      <c r="B183" s="134"/>
      <c r="C183" s="135" t="s">
        <v>293</v>
      </c>
      <c r="D183" s="135" t="s">
        <v>182</v>
      </c>
      <c r="E183" s="136" t="s">
        <v>1045</v>
      </c>
      <c r="F183" s="137" t="s">
        <v>1046</v>
      </c>
      <c r="G183" s="138" t="s">
        <v>868</v>
      </c>
      <c r="H183" s="139">
        <v>1.016</v>
      </c>
      <c r="I183" s="140"/>
      <c r="J183" s="141">
        <f>ROUND(I183*H183,2)</f>
        <v>0</v>
      </c>
      <c r="K183" s="137" t="s">
        <v>854</v>
      </c>
      <c r="L183" s="142"/>
      <c r="M183" s="143" t="s">
        <v>1</v>
      </c>
      <c r="N183" s="144" t="s">
        <v>41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187</v>
      </c>
      <c r="AT183" s="147" t="s">
        <v>182</v>
      </c>
      <c r="AU183" s="147" t="s">
        <v>83</v>
      </c>
      <c r="AY183" s="17" t="s">
        <v>181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83</v>
      </c>
      <c r="BK183" s="148">
        <f>ROUND(I183*H183,2)</f>
        <v>0</v>
      </c>
      <c r="BL183" s="17" t="s">
        <v>188</v>
      </c>
      <c r="BM183" s="147" t="s">
        <v>399</v>
      </c>
    </row>
    <row r="184" spans="2:65" s="1" customFormat="1" ht="11.25">
      <c r="B184" s="32"/>
      <c r="D184" s="149" t="s">
        <v>190</v>
      </c>
      <c r="F184" s="150" t="s">
        <v>1046</v>
      </c>
      <c r="I184" s="151"/>
      <c r="L184" s="32"/>
      <c r="M184" s="152"/>
      <c r="T184" s="56"/>
      <c r="AT184" s="17" t="s">
        <v>190</v>
      </c>
      <c r="AU184" s="17" t="s">
        <v>83</v>
      </c>
    </row>
    <row r="185" spans="2:65" s="11" customFormat="1" ht="25.9" customHeight="1">
      <c r="B185" s="124"/>
      <c r="D185" s="125" t="s">
        <v>75</v>
      </c>
      <c r="E185" s="126" t="s">
        <v>1135</v>
      </c>
      <c r="F185" s="126" t="s">
        <v>1136</v>
      </c>
      <c r="I185" s="127"/>
      <c r="J185" s="128">
        <f>BK185</f>
        <v>0</v>
      </c>
      <c r="L185" s="124"/>
      <c r="M185" s="129"/>
      <c r="P185" s="130">
        <f>SUM(P186:P188)</f>
        <v>0</v>
      </c>
      <c r="R185" s="130">
        <f>SUM(R186:R188)</f>
        <v>0</v>
      </c>
      <c r="T185" s="131">
        <f>SUM(T186:T188)</f>
        <v>0</v>
      </c>
      <c r="AR185" s="125" t="s">
        <v>83</v>
      </c>
      <c r="AT185" s="132" t="s">
        <v>75</v>
      </c>
      <c r="AU185" s="132" t="s">
        <v>76</v>
      </c>
      <c r="AY185" s="125" t="s">
        <v>181</v>
      </c>
      <c r="BK185" s="133">
        <f>SUM(BK186:BK188)</f>
        <v>0</v>
      </c>
    </row>
    <row r="186" spans="2:65" s="1" customFormat="1" ht="24.2" customHeight="1">
      <c r="B186" s="134"/>
      <c r="C186" s="135" t="s">
        <v>298</v>
      </c>
      <c r="D186" s="135" t="s">
        <v>182</v>
      </c>
      <c r="E186" s="136" t="s">
        <v>1165</v>
      </c>
      <c r="F186" s="137" t="s">
        <v>1166</v>
      </c>
      <c r="G186" s="138" t="s">
        <v>476</v>
      </c>
      <c r="H186" s="139">
        <v>8</v>
      </c>
      <c r="I186" s="140"/>
      <c r="J186" s="141">
        <f>ROUND(I186*H186,2)</f>
        <v>0</v>
      </c>
      <c r="K186" s="137" t="s">
        <v>880</v>
      </c>
      <c r="L186" s="142"/>
      <c r="M186" s="143" t="s">
        <v>1</v>
      </c>
      <c r="N186" s="144" t="s">
        <v>41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47" t="s">
        <v>220</v>
      </c>
      <c r="AT186" s="147" t="s">
        <v>182</v>
      </c>
      <c r="AU186" s="147" t="s">
        <v>83</v>
      </c>
      <c r="AY186" s="17" t="s">
        <v>181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83</v>
      </c>
      <c r="BK186" s="148">
        <f>ROUND(I186*H186,2)</f>
        <v>0</v>
      </c>
      <c r="BL186" s="17" t="s">
        <v>200</v>
      </c>
      <c r="BM186" s="147" t="s">
        <v>407</v>
      </c>
    </row>
    <row r="187" spans="2:65" s="1" customFormat="1" ht="19.5">
      <c r="B187" s="32"/>
      <c r="D187" s="149" t="s">
        <v>190</v>
      </c>
      <c r="F187" s="150" t="s">
        <v>1166</v>
      </c>
      <c r="I187" s="151"/>
      <c r="L187" s="32"/>
      <c r="M187" s="152"/>
      <c r="T187" s="56"/>
      <c r="AT187" s="17" t="s">
        <v>190</v>
      </c>
      <c r="AU187" s="17" t="s">
        <v>83</v>
      </c>
    </row>
    <row r="188" spans="2:65" s="1" customFormat="1" ht="19.5">
      <c r="B188" s="32"/>
      <c r="D188" s="149" t="s">
        <v>467</v>
      </c>
      <c r="F188" s="164" t="s">
        <v>1168</v>
      </c>
      <c r="I188" s="151"/>
      <c r="L188" s="32"/>
      <c r="M188" s="165"/>
      <c r="N188" s="166"/>
      <c r="O188" s="166"/>
      <c r="P188" s="166"/>
      <c r="Q188" s="166"/>
      <c r="R188" s="166"/>
      <c r="S188" s="166"/>
      <c r="T188" s="167"/>
      <c r="AT188" s="17" t="s">
        <v>467</v>
      </c>
      <c r="AU188" s="17" t="s">
        <v>83</v>
      </c>
    </row>
    <row r="189" spans="2:65" s="1" customFormat="1" ht="6.95" customHeight="1">
      <c r="B189" s="44"/>
      <c r="C189" s="45"/>
      <c r="D189" s="45"/>
      <c r="E189" s="45"/>
      <c r="F189" s="45"/>
      <c r="G189" s="45"/>
      <c r="H189" s="45"/>
      <c r="I189" s="45"/>
      <c r="J189" s="45"/>
      <c r="K189" s="45"/>
      <c r="L189" s="32"/>
    </row>
  </sheetData>
  <autoFilter ref="C124:K188" xr:uid="{00000000-0009-0000-0000-00000E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28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140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23.25" customHeight="1">
      <c r="B9" s="32"/>
      <c r="E9" s="242" t="s">
        <v>3436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3471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3001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3001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ROUND((SUM(BE132:BE285)),  2)</f>
        <v>0</v>
      </c>
      <c r="I35" s="96">
        <v>0.21</v>
      </c>
      <c r="J35" s="85">
        <f>ROUND(((SUM(BE132:BE285))*I35),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ROUND((SUM(BF132:BF285)),  2)</f>
        <v>0</v>
      </c>
      <c r="I36" s="96">
        <v>0.12</v>
      </c>
      <c r="J36" s="85">
        <f>ROUND(((SUM(BF132:BF285))*I36),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ROUND((SUM(BG132:BG285)),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ROUND((SUM(BH132:BH285)),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ROUND((SUM(BI132:BI285)),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23.25" customHeight="1">
      <c r="B87" s="32"/>
      <c r="E87" s="242" t="s">
        <v>3436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SO.03 -03 - Stavební úpravy 1.NP+2.NP stávajících učeben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ing. Ivana Smolová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ing. Ivana Smolová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J132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1177</v>
      </c>
      <c r="E99" s="110"/>
      <c r="F99" s="110"/>
      <c r="G99" s="110"/>
      <c r="H99" s="110"/>
      <c r="I99" s="110"/>
      <c r="J99" s="111">
        <f>J133</f>
        <v>0</v>
      </c>
      <c r="L99" s="108"/>
    </row>
    <row r="100" spans="2:47" s="9" customFormat="1" ht="19.899999999999999" customHeight="1">
      <c r="B100" s="112"/>
      <c r="D100" s="113" t="s">
        <v>1180</v>
      </c>
      <c r="E100" s="114"/>
      <c r="F100" s="114"/>
      <c r="G100" s="114"/>
      <c r="H100" s="114"/>
      <c r="I100" s="114"/>
      <c r="J100" s="115">
        <f>J134</f>
        <v>0</v>
      </c>
      <c r="L100" s="112"/>
    </row>
    <row r="101" spans="2:47" s="9" customFormat="1" ht="19.899999999999999" customHeight="1">
      <c r="B101" s="112"/>
      <c r="D101" s="113" t="s">
        <v>1182</v>
      </c>
      <c r="E101" s="114"/>
      <c r="F101" s="114"/>
      <c r="G101" s="114"/>
      <c r="H101" s="114"/>
      <c r="I101" s="114"/>
      <c r="J101" s="115">
        <f>J137</f>
        <v>0</v>
      </c>
      <c r="L101" s="112"/>
    </row>
    <row r="102" spans="2:47" s="9" customFormat="1" ht="19.899999999999999" customHeight="1">
      <c r="B102" s="112"/>
      <c r="D102" s="113" t="s">
        <v>1183</v>
      </c>
      <c r="E102" s="114"/>
      <c r="F102" s="114"/>
      <c r="G102" s="114"/>
      <c r="H102" s="114"/>
      <c r="I102" s="114"/>
      <c r="J102" s="115">
        <f>J144</f>
        <v>0</v>
      </c>
      <c r="L102" s="112"/>
    </row>
    <row r="103" spans="2:47" s="9" customFormat="1" ht="19.899999999999999" customHeight="1">
      <c r="B103" s="112"/>
      <c r="D103" s="113" t="s">
        <v>1184</v>
      </c>
      <c r="E103" s="114"/>
      <c r="F103" s="114"/>
      <c r="G103" s="114"/>
      <c r="H103" s="114"/>
      <c r="I103" s="114"/>
      <c r="J103" s="115">
        <f>J152</f>
        <v>0</v>
      </c>
      <c r="L103" s="112"/>
    </row>
    <row r="104" spans="2:47" s="8" customFormat="1" ht="24.95" customHeight="1">
      <c r="B104" s="108"/>
      <c r="D104" s="109" t="s">
        <v>522</v>
      </c>
      <c r="E104" s="110"/>
      <c r="F104" s="110"/>
      <c r="G104" s="110"/>
      <c r="H104" s="110"/>
      <c r="I104" s="110"/>
      <c r="J104" s="111">
        <f>J162</f>
        <v>0</v>
      </c>
      <c r="L104" s="108"/>
    </row>
    <row r="105" spans="2:47" s="9" customFormat="1" ht="19.899999999999999" customHeight="1">
      <c r="B105" s="112"/>
      <c r="D105" s="113" t="s">
        <v>1186</v>
      </c>
      <c r="E105" s="114"/>
      <c r="F105" s="114"/>
      <c r="G105" s="114"/>
      <c r="H105" s="114"/>
      <c r="I105" s="114"/>
      <c r="J105" s="115">
        <f>J163</f>
        <v>0</v>
      </c>
      <c r="L105" s="112"/>
    </row>
    <row r="106" spans="2:47" s="9" customFormat="1" ht="19.899999999999999" customHeight="1">
      <c r="B106" s="112"/>
      <c r="D106" s="113" t="s">
        <v>3472</v>
      </c>
      <c r="E106" s="114"/>
      <c r="F106" s="114"/>
      <c r="G106" s="114"/>
      <c r="H106" s="114"/>
      <c r="I106" s="114"/>
      <c r="J106" s="115">
        <f>J180</f>
        <v>0</v>
      </c>
      <c r="L106" s="112"/>
    </row>
    <row r="107" spans="2:47" s="9" customFormat="1" ht="19.899999999999999" customHeight="1">
      <c r="B107" s="112"/>
      <c r="D107" s="113" t="s">
        <v>1190</v>
      </c>
      <c r="E107" s="114"/>
      <c r="F107" s="114"/>
      <c r="G107" s="114"/>
      <c r="H107" s="114"/>
      <c r="I107" s="114"/>
      <c r="J107" s="115">
        <f>J186</f>
        <v>0</v>
      </c>
      <c r="L107" s="112"/>
    </row>
    <row r="108" spans="2:47" s="9" customFormat="1" ht="19.899999999999999" customHeight="1">
      <c r="B108" s="112"/>
      <c r="D108" s="113" t="s">
        <v>1193</v>
      </c>
      <c r="E108" s="114"/>
      <c r="F108" s="114"/>
      <c r="G108" s="114"/>
      <c r="H108" s="114"/>
      <c r="I108" s="114"/>
      <c r="J108" s="115">
        <f>J215</f>
        <v>0</v>
      </c>
      <c r="L108" s="112"/>
    </row>
    <row r="109" spans="2:47" s="9" customFormat="1" ht="19.899999999999999" customHeight="1">
      <c r="B109" s="112"/>
      <c r="D109" s="113" t="s">
        <v>3473</v>
      </c>
      <c r="E109" s="114"/>
      <c r="F109" s="114"/>
      <c r="G109" s="114"/>
      <c r="H109" s="114"/>
      <c r="I109" s="114"/>
      <c r="J109" s="115">
        <f>J225</f>
        <v>0</v>
      </c>
      <c r="L109" s="112"/>
    </row>
    <row r="110" spans="2:47" s="9" customFormat="1" ht="19.899999999999999" customHeight="1">
      <c r="B110" s="112"/>
      <c r="D110" s="113" t="s">
        <v>1196</v>
      </c>
      <c r="E110" s="114"/>
      <c r="F110" s="114"/>
      <c r="G110" s="114"/>
      <c r="H110" s="114"/>
      <c r="I110" s="114"/>
      <c r="J110" s="115">
        <f>J234</f>
        <v>0</v>
      </c>
      <c r="L110" s="112"/>
    </row>
    <row r="111" spans="2:47" s="1" customFormat="1" ht="21.75" customHeight="1">
      <c r="B111" s="32"/>
      <c r="L111" s="32"/>
    </row>
    <row r="112" spans="2:47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1" t="s">
        <v>166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16.5" customHeight="1">
      <c r="B120" s="32"/>
      <c r="E120" s="242" t="str">
        <f>E7</f>
        <v>ZUŠ BEDŘICHA SMETANY čp.142, LITOMYŠL</v>
      </c>
      <c r="F120" s="243"/>
      <c r="G120" s="243"/>
      <c r="H120" s="243"/>
      <c r="L120" s="32"/>
    </row>
    <row r="121" spans="2:12" ht="12" customHeight="1">
      <c r="B121" s="20"/>
      <c r="C121" s="27" t="s">
        <v>151</v>
      </c>
      <c r="L121" s="20"/>
    </row>
    <row r="122" spans="2:12" s="1" customFormat="1" ht="23.25" customHeight="1">
      <c r="B122" s="32"/>
      <c r="E122" s="242" t="s">
        <v>3436</v>
      </c>
      <c r="F122" s="244"/>
      <c r="G122" s="244"/>
      <c r="H122" s="244"/>
      <c r="L122" s="32"/>
    </row>
    <row r="123" spans="2:12" s="1" customFormat="1" ht="12" customHeight="1">
      <c r="B123" s="32"/>
      <c r="C123" s="27" t="s">
        <v>153</v>
      </c>
      <c r="L123" s="32"/>
    </row>
    <row r="124" spans="2:12" s="1" customFormat="1" ht="16.5" customHeight="1">
      <c r="B124" s="32"/>
      <c r="E124" s="198" t="str">
        <f>E11</f>
        <v>SO.03 -03 - Stavební úpravy 1.NP+2.NP stávajících učeben</v>
      </c>
      <c r="F124" s="244"/>
      <c r="G124" s="244"/>
      <c r="H124" s="244"/>
      <c r="L124" s="32"/>
    </row>
    <row r="125" spans="2:12" s="1" customFormat="1" ht="6.95" customHeight="1">
      <c r="B125" s="32"/>
      <c r="L125" s="32"/>
    </row>
    <row r="126" spans="2:12" s="1" customFormat="1" ht="12" customHeight="1">
      <c r="B126" s="32"/>
      <c r="C126" s="27" t="s">
        <v>20</v>
      </c>
      <c r="F126" s="25" t="str">
        <f>F14</f>
        <v>Litomyšl</v>
      </c>
      <c r="I126" s="27" t="s">
        <v>22</v>
      </c>
      <c r="J126" s="52" t="str">
        <f>IF(J14="","",J14)</f>
        <v>6. 6. 2025</v>
      </c>
      <c r="L126" s="32"/>
    </row>
    <row r="127" spans="2:12" s="1" customFormat="1" ht="6.95" customHeight="1">
      <c r="B127" s="32"/>
      <c r="L127" s="32"/>
    </row>
    <row r="128" spans="2:12" s="1" customFormat="1" ht="15.2" customHeight="1">
      <c r="B128" s="32"/>
      <c r="C128" s="27" t="s">
        <v>24</v>
      </c>
      <c r="F128" s="25" t="str">
        <f>E17</f>
        <v>Město Litomyšl</v>
      </c>
      <c r="I128" s="27" t="s">
        <v>30</v>
      </c>
      <c r="J128" s="30" t="str">
        <f>E23</f>
        <v>ing. Ivana Smolová</v>
      </c>
      <c r="L128" s="32"/>
    </row>
    <row r="129" spans="2:65" s="1" customFormat="1" ht="15.2" customHeight="1">
      <c r="B129" s="32"/>
      <c r="C129" s="27" t="s">
        <v>28</v>
      </c>
      <c r="F129" s="25" t="str">
        <f>IF(E20="","",E20)</f>
        <v>Vyplň údaj</v>
      </c>
      <c r="I129" s="27" t="s">
        <v>34</v>
      </c>
      <c r="J129" s="30" t="str">
        <f>E26</f>
        <v>ing. Ivana Smolová</v>
      </c>
      <c r="L129" s="32"/>
    </row>
    <row r="130" spans="2:65" s="1" customFormat="1" ht="10.35" customHeight="1">
      <c r="B130" s="32"/>
      <c r="L130" s="32"/>
    </row>
    <row r="131" spans="2:65" s="10" customFormat="1" ht="29.25" customHeight="1">
      <c r="B131" s="116"/>
      <c r="C131" s="117" t="s">
        <v>167</v>
      </c>
      <c r="D131" s="118" t="s">
        <v>61</v>
      </c>
      <c r="E131" s="118" t="s">
        <v>57</v>
      </c>
      <c r="F131" s="118" t="s">
        <v>58</v>
      </c>
      <c r="G131" s="118" t="s">
        <v>168</v>
      </c>
      <c r="H131" s="118" t="s">
        <v>169</v>
      </c>
      <c r="I131" s="118" t="s">
        <v>170</v>
      </c>
      <c r="J131" s="118" t="s">
        <v>159</v>
      </c>
      <c r="K131" s="119" t="s">
        <v>171</v>
      </c>
      <c r="L131" s="116"/>
      <c r="M131" s="59" t="s">
        <v>1</v>
      </c>
      <c r="N131" s="60" t="s">
        <v>40</v>
      </c>
      <c r="O131" s="60" t="s">
        <v>172</v>
      </c>
      <c r="P131" s="60" t="s">
        <v>173</v>
      </c>
      <c r="Q131" s="60" t="s">
        <v>174</v>
      </c>
      <c r="R131" s="60" t="s">
        <v>175</v>
      </c>
      <c r="S131" s="60" t="s">
        <v>176</v>
      </c>
      <c r="T131" s="61" t="s">
        <v>177</v>
      </c>
    </row>
    <row r="132" spans="2:65" s="1" customFormat="1" ht="22.9" customHeight="1">
      <c r="B132" s="32"/>
      <c r="C132" s="64" t="s">
        <v>178</v>
      </c>
      <c r="J132" s="120">
        <f>BK132</f>
        <v>0</v>
      </c>
      <c r="L132" s="32"/>
      <c r="M132" s="62"/>
      <c r="N132" s="53"/>
      <c r="O132" s="53"/>
      <c r="P132" s="121">
        <f>P133+P162</f>
        <v>0</v>
      </c>
      <c r="Q132" s="53"/>
      <c r="R132" s="121">
        <f>R133+R162</f>
        <v>2.52892948</v>
      </c>
      <c r="S132" s="53"/>
      <c r="T132" s="122">
        <f>T133+T162</f>
        <v>5.8484400000000001</v>
      </c>
      <c r="AT132" s="17" t="s">
        <v>75</v>
      </c>
      <c r="AU132" s="17" t="s">
        <v>161</v>
      </c>
      <c r="BK132" s="123">
        <f>BK133+BK162</f>
        <v>0</v>
      </c>
    </row>
    <row r="133" spans="2:65" s="11" customFormat="1" ht="25.9" customHeight="1">
      <c r="B133" s="124"/>
      <c r="D133" s="125" t="s">
        <v>75</v>
      </c>
      <c r="E133" s="126" t="s">
        <v>179</v>
      </c>
      <c r="F133" s="126" t="s">
        <v>1202</v>
      </c>
      <c r="I133" s="127"/>
      <c r="J133" s="128">
        <f>BK133</f>
        <v>0</v>
      </c>
      <c r="L133" s="124"/>
      <c r="M133" s="129"/>
      <c r="P133" s="130">
        <f>P134+P137+P144+P152</f>
        <v>0</v>
      </c>
      <c r="R133" s="130">
        <f>R134+R137+R144+R152</f>
        <v>0.85106000000000004</v>
      </c>
      <c r="T133" s="131">
        <f>T134+T137+T144+T152</f>
        <v>3.2571000000000003</v>
      </c>
      <c r="AR133" s="125" t="s">
        <v>83</v>
      </c>
      <c r="AT133" s="132" t="s">
        <v>75</v>
      </c>
      <c r="AU133" s="132" t="s">
        <v>76</v>
      </c>
      <c r="AY133" s="125" t="s">
        <v>181</v>
      </c>
      <c r="BK133" s="133">
        <f>BK134+BK137+BK144+BK152</f>
        <v>0</v>
      </c>
    </row>
    <row r="134" spans="2:65" s="11" customFormat="1" ht="22.9" customHeight="1">
      <c r="B134" s="124"/>
      <c r="D134" s="125" t="s">
        <v>75</v>
      </c>
      <c r="E134" s="162" t="s">
        <v>91</v>
      </c>
      <c r="F134" s="162" t="s">
        <v>1254</v>
      </c>
      <c r="I134" s="127"/>
      <c r="J134" s="163">
        <f>BK134</f>
        <v>0</v>
      </c>
      <c r="L134" s="124"/>
      <c r="M134" s="129"/>
      <c r="P134" s="130">
        <f>SUM(P135:P136)</f>
        <v>0</v>
      </c>
      <c r="R134" s="130">
        <f>SUM(R135:R136)</f>
        <v>8.3300000000000013E-2</v>
      </c>
      <c r="T134" s="131">
        <f>SUM(T135:T136)</f>
        <v>7.000000000000001E-4</v>
      </c>
      <c r="AR134" s="125" t="s">
        <v>83</v>
      </c>
      <c r="AT134" s="132" t="s">
        <v>75</v>
      </c>
      <c r="AU134" s="132" t="s">
        <v>83</v>
      </c>
      <c r="AY134" s="125" t="s">
        <v>181</v>
      </c>
      <c r="BK134" s="133">
        <f>SUM(BK135:BK136)</f>
        <v>0</v>
      </c>
    </row>
    <row r="135" spans="2:65" s="1" customFormat="1" ht="24.2" customHeight="1">
      <c r="B135" s="134"/>
      <c r="C135" s="153" t="s">
        <v>83</v>
      </c>
      <c r="D135" s="153" t="s">
        <v>191</v>
      </c>
      <c r="E135" s="154" t="s">
        <v>3474</v>
      </c>
      <c r="F135" s="155" t="s">
        <v>3475</v>
      </c>
      <c r="G135" s="156" t="s">
        <v>217</v>
      </c>
      <c r="H135" s="157">
        <v>70</v>
      </c>
      <c r="I135" s="158"/>
      <c r="J135" s="159">
        <f>ROUND(I135*H135,2)</f>
        <v>0</v>
      </c>
      <c r="K135" s="155" t="s">
        <v>1</v>
      </c>
      <c r="L135" s="32"/>
      <c r="M135" s="160" t="s">
        <v>1</v>
      </c>
      <c r="N135" s="161" t="s">
        <v>41</v>
      </c>
      <c r="P135" s="145">
        <f>O135*H135</f>
        <v>0</v>
      </c>
      <c r="Q135" s="145">
        <v>1.1900000000000001E-3</v>
      </c>
      <c r="R135" s="145">
        <f>Q135*H135</f>
        <v>8.3300000000000013E-2</v>
      </c>
      <c r="S135" s="145">
        <v>1.0000000000000001E-5</v>
      </c>
      <c r="T135" s="146">
        <f>S135*H135</f>
        <v>7.000000000000001E-4</v>
      </c>
      <c r="AR135" s="147" t="s">
        <v>200</v>
      </c>
      <c r="AT135" s="147" t="s">
        <v>191</v>
      </c>
      <c r="AU135" s="147" t="s">
        <v>85</v>
      </c>
      <c r="AY135" s="17" t="s">
        <v>181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200</v>
      </c>
      <c r="BM135" s="147" t="s">
        <v>3476</v>
      </c>
    </row>
    <row r="136" spans="2:65" s="1" customFormat="1" ht="19.5">
      <c r="B136" s="32"/>
      <c r="D136" s="149" t="s">
        <v>190</v>
      </c>
      <c r="F136" s="150" t="s">
        <v>3475</v>
      </c>
      <c r="I136" s="151"/>
      <c r="L136" s="32"/>
      <c r="M136" s="152"/>
      <c r="T136" s="56"/>
      <c r="AT136" s="17" t="s">
        <v>190</v>
      </c>
      <c r="AU136" s="17" t="s">
        <v>85</v>
      </c>
    </row>
    <row r="137" spans="2:65" s="11" customFormat="1" ht="22.9" customHeight="1">
      <c r="B137" s="124"/>
      <c r="D137" s="125" t="s">
        <v>75</v>
      </c>
      <c r="E137" s="162" t="s">
        <v>209</v>
      </c>
      <c r="F137" s="162" t="s">
        <v>1432</v>
      </c>
      <c r="I137" s="127"/>
      <c r="J137" s="163">
        <f>BK137</f>
        <v>0</v>
      </c>
      <c r="L137" s="124"/>
      <c r="M137" s="129"/>
      <c r="P137" s="130">
        <f>SUM(P138:P143)</f>
        <v>0</v>
      </c>
      <c r="R137" s="130">
        <f>SUM(R138:R143)</f>
        <v>0.76776</v>
      </c>
      <c r="T137" s="131">
        <f>SUM(T138:T143)</f>
        <v>0</v>
      </c>
      <c r="AR137" s="125" t="s">
        <v>83</v>
      </c>
      <c r="AT137" s="132" t="s">
        <v>75</v>
      </c>
      <c r="AU137" s="132" t="s">
        <v>83</v>
      </c>
      <c r="AY137" s="125" t="s">
        <v>181</v>
      </c>
      <c r="BK137" s="133">
        <f>SUM(BK138:BK143)</f>
        <v>0</v>
      </c>
    </row>
    <row r="138" spans="2:65" s="1" customFormat="1" ht="21.75" customHeight="1">
      <c r="B138" s="134"/>
      <c r="C138" s="153" t="s">
        <v>85</v>
      </c>
      <c r="D138" s="153" t="s">
        <v>191</v>
      </c>
      <c r="E138" s="154" t="s">
        <v>3477</v>
      </c>
      <c r="F138" s="155" t="s">
        <v>3478</v>
      </c>
      <c r="G138" s="156" t="s">
        <v>734</v>
      </c>
      <c r="H138" s="157">
        <v>56</v>
      </c>
      <c r="I138" s="158"/>
      <c r="J138" s="159">
        <f>ROUND(I138*H138,2)</f>
        <v>0</v>
      </c>
      <c r="K138" s="155" t="s">
        <v>1</v>
      </c>
      <c r="L138" s="32"/>
      <c r="M138" s="160" t="s">
        <v>1</v>
      </c>
      <c r="N138" s="161" t="s">
        <v>41</v>
      </c>
      <c r="P138" s="145">
        <f>O138*H138</f>
        <v>0</v>
      </c>
      <c r="Q138" s="145">
        <v>5.7099999999999998E-3</v>
      </c>
      <c r="R138" s="145">
        <f>Q138*H138</f>
        <v>0.31975999999999999</v>
      </c>
      <c r="S138" s="145">
        <v>0</v>
      </c>
      <c r="T138" s="146">
        <f>S138*H138</f>
        <v>0</v>
      </c>
      <c r="AR138" s="147" t="s">
        <v>200</v>
      </c>
      <c r="AT138" s="147" t="s">
        <v>191</v>
      </c>
      <c r="AU138" s="147" t="s">
        <v>85</v>
      </c>
      <c r="AY138" s="17" t="s">
        <v>181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200</v>
      </c>
      <c r="BM138" s="147" t="s">
        <v>3479</v>
      </c>
    </row>
    <row r="139" spans="2:65" s="1" customFormat="1" ht="11.25">
      <c r="B139" s="32"/>
      <c r="D139" s="149" t="s">
        <v>190</v>
      </c>
      <c r="F139" s="150" t="s">
        <v>3478</v>
      </c>
      <c r="I139" s="151"/>
      <c r="L139" s="32"/>
      <c r="M139" s="152"/>
      <c r="T139" s="56"/>
      <c r="AT139" s="17" t="s">
        <v>190</v>
      </c>
      <c r="AU139" s="17" t="s">
        <v>85</v>
      </c>
    </row>
    <row r="140" spans="2:65" s="12" customFormat="1" ht="11.25">
      <c r="B140" s="168"/>
      <c r="D140" s="149" t="s">
        <v>1207</v>
      </c>
      <c r="E140" s="169" t="s">
        <v>1</v>
      </c>
      <c r="F140" s="170" t="s">
        <v>3480</v>
      </c>
      <c r="H140" s="171">
        <v>56</v>
      </c>
      <c r="I140" s="172"/>
      <c r="L140" s="168"/>
      <c r="M140" s="173"/>
      <c r="T140" s="174"/>
      <c r="AT140" s="169" t="s">
        <v>1207</v>
      </c>
      <c r="AU140" s="169" t="s">
        <v>85</v>
      </c>
      <c r="AV140" s="12" t="s">
        <v>85</v>
      </c>
      <c r="AW140" s="12" t="s">
        <v>33</v>
      </c>
      <c r="AX140" s="12" t="s">
        <v>83</v>
      </c>
      <c r="AY140" s="169" t="s">
        <v>181</v>
      </c>
    </row>
    <row r="141" spans="2:65" s="1" customFormat="1" ht="24.2" customHeight="1">
      <c r="B141" s="134"/>
      <c r="C141" s="153" t="s">
        <v>91</v>
      </c>
      <c r="D141" s="153" t="s">
        <v>191</v>
      </c>
      <c r="E141" s="154" t="s">
        <v>3481</v>
      </c>
      <c r="F141" s="155" t="s">
        <v>3482</v>
      </c>
      <c r="G141" s="156" t="s">
        <v>734</v>
      </c>
      <c r="H141" s="157">
        <v>56</v>
      </c>
      <c r="I141" s="158"/>
      <c r="J141" s="159">
        <f>ROUND(I141*H141,2)</f>
        <v>0</v>
      </c>
      <c r="K141" s="155" t="s">
        <v>1</v>
      </c>
      <c r="L141" s="32"/>
      <c r="M141" s="160" t="s">
        <v>1</v>
      </c>
      <c r="N141" s="161" t="s">
        <v>41</v>
      </c>
      <c r="P141" s="145">
        <f>O141*H141</f>
        <v>0</v>
      </c>
      <c r="Q141" s="145">
        <v>8.0000000000000002E-3</v>
      </c>
      <c r="R141" s="145">
        <f>Q141*H141</f>
        <v>0.44800000000000001</v>
      </c>
      <c r="S141" s="145">
        <v>0</v>
      </c>
      <c r="T141" s="146">
        <f>S141*H141</f>
        <v>0</v>
      </c>
      <c r="AR141" s="147" t="s">
        <v>200</v>
      </c>
      <c r="AT141" s="147" t="s">
        <v>191</v>
      </c>
      <c r="AU141" s="147" t="s">
        <v>85</v>
      </c>
      <c r="AY141" s="17" t="s">
        <v>181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200</v>
      </c>
      <c r="BM141" s="147" t="s">
        <v>3483</v>
      </c>
    </row>
    <row r="142" spans="2:65" s="1" customFormat="1" ht="11.25">
      <c r="B142" s="32"/>
      <c r="D142" s="149" t="s">
        <v>190</v>
      </c>
      <c r="F142" s="150" t="s">
        <v>3482</v>
      </c>
      <c r="I142" s="151"/>
      <c r="L142" s="32"/>
      <c r="M142" s="152"/>
      <c r="T142" s="56"/>
      <c r="AT142" s="17" t="s">
        <v>190</v>
      </c>
      <c r="AU142" s="17" t="s">
        <v>85</v>
      </c>
    </row>
    <row r="143" spans="2:65" s="12" customFormat="1" ht="11.25">
      <c r="B143" s="168"/>
      <c r="D143" s="149" t="s">
        <v>1207</v>
      </c>
      <c r="E143" s="169" t="s">
        <v>1</v>
      </c>
      <c r="F143" s="170" t="s">
        <v>3480</v>
      </c>
      <c r="H143" s="171">
        <v>56</v>
      </c>
      <c r="I143" s="172"/>
      <c r="L143" s="168"/>
      <c r="M143" s="173"/>
      <c r="T143" s="174"/>
      <c r="AT143" s="169" t="s">
        <v>1207</v>
      </c>
      <c r="AU143" s="169" t="s">
        <v>85</v>
      </c>
      <c r="AV143" s="12" t="s">
        <v>85</v>
      </c>
      <c r="AW143" s="12" t="s">
        <v>33</v>
      </c>
      <c r="AX143" s="12" t="s">
        <v>83</v>
      </c>
      <c r="AY143" s="169" t="s">
        <v>181</v>
      </c>
    </row>
    <row r="144" spans="2:65" s="11" customFormat="1" ht="22.9" customHeight="1">
      <c r="B144" s="124"/>
      <c r="D144" s="125" t="s">
        <v>75</v>
      </c>
      <c r="E144" s="162" t="s">
        <v>224</v>
      </c>
      <c r="F144" s="162" t="s">
        <v>486</v>
      </c>
      <c r="I144" s="127"/>
      <c r="J144" s="163">
        <f>BK144</f>
        <v>0</v>
      </c>
      <c r="L144" s="124"/>
      <c r="M144" s="129"/>
      <c r="P144" s="130">
        <f>SUM(P145:P151)</f>
        <v>0</v>
      </c>
      <c r="R144" s="130">
        <f>SUM(R145:R151)</f>
        <v>0</v>
      </c>
      <c r="T144" s="131">
        <f>SUM(T145:T151)</f>
        <v>3.2564000000000002</v>
      </c>
      <c r="AR144" s="125" t="s">
        <v>83</v>
      </c>
      <c r="AT144" s="132" t="s">
        <v>75</v>
      </c>
      <c r="AU144" s="132" t="s">
        <v>83</v>
      </c>
      <c r="AY144" s="125" t="s">
        <v>181</v>
      </c>
      <c r="BK144" s="133">
        <f>SUM(BK145:BK151)</f>
        <v>0</v>
      </c>
    </row>
    <row r="145" spans="2:65" s="1" customFormat="1" ht="24.2" customHeight="1">
      <c r="B145" s="134"/>
      <c r="C145" s="153" t="s">
        <v>200</v>
      </c>
      <c r="D145" s="153" t="s">
        <v>191</v>
      </c>
      <c r="E145" s="154" t="s">
        <v>3484</v>
      </c>
      <c r="F145" s="155" t="s">
        <v>3485</v>
      </c>
      <c r="G145" s="156" t="s">
        <v>734</v>
      </c>
      <c r="H145" s="157">
        <v>17.010000000000002</v>
      </c>
      <c r="I145" s="158"/>
      <c r="J145" s="159">
        <f>ROUND(I145*H145,2)</f>
        <v>0</v>
      </c>
      <c r="K145" s="155" t="s">
        <v>1</v>
      </c>
      <c r="L145" s="32"/>
      <c r="M145" s="160" t="s">
        <v>1</v>
      </c>
      <c r="N145" s="161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0.04</v>
      </c>
      <c r="T145" s="146">
        <f>S145*H145</f>
        <v>0.68040000000000012</v>
      </c>
      <c r="AR145" s="147" t="s">
        <v>200</v>
      </c>
      <c r="AT145" s="147" t="s">
        <v>191</v>
      </c>
      <c r="AU145" s="147" t="s">
        <v>85</v>
      </c>
      <c r="AY145" s="17" t="s">
        <v>181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200</v>
      </c>
      <c r="BM145" s="147" t="s">
        <v>3486</v>
      </c>
    </row>
    <row r="146" spans="2:65" s="1" customFormat="1" ht="19.5">
      <c r="B146" s="32"/>
      <c r="D146" s="149" t="s">
        <v>190</v>
      </c>
      <c r="F146" s="150" t="s">
        <v>3485</v>
      </c>
      <c r="I146" s="151"/>
      <c r="L146" s="32"/>
      <c r="M146" s="152"/>
      <c r="T146" s="56"/>
      <c r="AT146" s="17" t="s">
        <v>190</v>
      </c>
      <c r="AU146" s="17" t="s">
        <v>85</v>
      </c>
    </row>
    <row r="147" spans="2:65" s="13" customFormat="1" ht="11.25">
      <c r="B147" s="175"/>
      <c r="D147" s="149" t="s">
        <v>1207</v>
      </c>
      <c r="E147" s="176" t="s">
        <v>1</v>
      </c>
      <c r="F147" s="177" t="s">
        <v>1329</v>
      </c>
      <c r="H147" s="176" t="s">
        <v>1</v>
      </c>
      <c r="I147" s="178"/>
      <c r="L147" s="175"/>
      <c r="M147" s="179"/>
      <c r="T147" s="180"/>
      <c r="AT147" s="176" t="s">
        <v>1207</v>
      </c>
      <c r="AU147" s="176" t="s">
        <v>85</v>
      </c>
      <c r="AV147" s="13" t="s">
        <v>83</v>
      </c>
      <c r="AW147" s="13" t="s">
        <v>33</v>
      </c>
      <c r="AX147" s="13" t="s">
        <v>76</v>
      </c>
      <c r="AY147" s="176" t="s">
        <v>181</v>
      </c>
    </row>
    <row r="148" spans="2:65" s="12" customFormat="1" ht="11.25">
      <c r="B148" s="168"/>
      <c r="D148" s="149" t="s">
        <v>1207</v>
      </c>
      <c r="E148" s="169" t="s">
        <v>1</v>
      </c>
      <c r="F148" s="170" t="s">
        <v>3487</v>
      </c>
      <c r="H148" s="171">
        <v>17.010000000000002</v>
      </c>
      <c r="I148" s="172"/>
      <c r="L148" s="168"/>
      <c r="M148" s="173"/>
      <c r="T148" s="174"/>
      <c r="AT148" s="169" t="s">
        <v>1207</v>
      </c>
      <c r="AU148" s="169" t="s">
        <v>85</v>
      </c>
      <c r="AV148" s="12" t="s">
        <v>85</v>
      </c>
      <c r="AW148" s="12" t="s">
        <v>33</v>
      </c>
      <c r="AX148" s="12" t="s">
        <v>83</v>
      </c>
      <c r="AY148" s="169" t="s">
        <v>181</v>
      </c>
    </row>
    <row r="149" spans="2:65" s="1" customFormat="1" ht="37.9" customHeight="1">
      <c r="B149" s="134"/>
      <c r="C149" s="153" t="s">
        <v>204</v>
      </c>
      <c r="D149" s="153" t="s">
        <v>191</v>
      </c>
      <c r="E149" s="154" t="s">
        <v>1698</v>
      </c>
      <c r="F149" s="155" t="s">
        <v>1699</v>
      </c>
      <c r="G149" s="156" t="s">
        <v>734</v>
      </c>
      <c r="H149" s="157">
        <v>56</v>
      </c>
      <c r="I149" s="158"/>
      <c r="J149" s="159">
        <f>ROUND(I149*H149,2)</f>
        <v>0</v>
      </c>
      <c r="K149" s="155" t="s">
        <v>1</v>
      </c>
      <c r="L149" s="32"/>
      <c r="M149" s="160" t="s">
        <v>1</v>
      </c>
      <c r="N149" s="161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4.5999999999999999E-2</v>
      </c>
      <c r="T149" s="146">
        <f>S149*H149</f>
        <v>2.5760000000000001</v>
      </c>
      <c r="AR149" s="147" t="s">
        <v>200</v>
      </c>
      <c r="AT149" s="147" t="s">
        <v>191</v>
      </c>
      <c r="AU149" s="147" t="s">
        <v>85</v>
      </c>
      <c r="AY149" s="17" t="s">
        <v>181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200</v>
      </c>
      <c r="BM149" s="147" t="s">
        <v>3488</v>
      </c>
    </row>
    <row r="150" spans="2:65" s="1" customFormat="1" ht="19.5">
      <c r="B150" s="32"/>
      <c r="D150" s="149" t="s">
        <v>190</v>
      </c>
      <c r="F150" s="150" t="s">
        <v>1699</v>
      </c>
      <c r="I150" s="151"/>
      <c r="L150" s="32"/>
      <c r="M150" s="152"/>
      <c r="T150" s="56"/>
      <c r="AT150" s="17" t="s">
        <v>190</v>
      </c>
      <c r="AU150" s="17" t="s">
        <v>85</v>
      </c>
    </row>
    <row r="151" spans="2:65" s="12" customFormat="1" ht="11.25">
      <c r="B151" s="168"/>
      <c r="D151" s="149" t="s">
        <v>1207</v>
      </c>
      <c r="E151" s="169" t="s">
        <v>1</v>
      </c>
      <c r="F151" s="170" t="s">
        <v>3480</v>
      </c>
      <c r="H151" s="171">
        <v>56</v>
      </c>
      <c r="I151" s="172"/>
      <c r="L151" s="168"/>
      <c r="M151" s="173"/>
      <c r="T151" s="174"/>
      <c r="AT151" s="169" t="s">
        <v>1207</v>
      </c>
      <c r="AU151" s="169" t="s">
        <v>85</v>
      </c>
      <c r="AV151" s="12" t="s">
        <v>85</v>
      </c>
      <c r="AW151" s="12" t="s">
        <v>33</v>
      </c>
      <c r="AX151" s="12" t="s">
        <v>83</v>
      </c>
      <c r="AY151" s="169" t="s">
        <v>181</v>
      </c>
    </row>
    <row r="152" spans="2:65" s="11" customFormat="1" ht="22.9" customHeight="1">
      <c r="B152" s="124"/>
      <c r="D152" s="125" t="s">
        <v>75</v>
      </c>
      <c r="E152" s="162" t="s">
        <v>1705</v>
      </c>
      <c r="F152" s="162" t="s">
        <v>1706</v>
      </c>
      <c r="I152" s="127"/>
      <c r="J152" s="163">
        <f>BK152</f>
        <v>0</v>
      </c>
      <c r="L152" s="124"/>
      <c r="M152" s="129"/>
      <c r="P152" s="130">
        <f>SUM(P153:P161)</f>
        <v>0</v>
      </c>
      <c r="R152" s="130">
        <f>SUM(R153:R161)</f>
        <v>0</v>
      </c>
      <c r="T152" s="131">
        <f>SUM(T153:T161)</f>
        <v>0</v>
      </c>
      <c r="AR152" s="125" t="s">
        <v>83</v>
      </c>
      <c r="AT152" s="132" t="s">
        <v>75</v>
      </c>
      <c r="AU152" s="132" t="s">
        <v>83</v>
      </c>
      <c r="AY152" s="125" t="s">
        <v>181</v>
      </c>
      <c r="BK152" s="133">
        <f>SUM(BK153:BK161)</f>
        <v>0</v>
      </c>
    </row>
    <row r="153" spans="2:65" s="1" customFormat="1" ht="33" customHeight="1">
      <c r="B153" s="134"/>
      <c r="C153" s="153" t="s">
        <v>209</v>
      </c>
      <c r="D153" s="153" t="s">
        <v>191</v>
      </c>
      <c r="E153" s="154" t="s">
        <v>1708</v>
      </c>
      <c r="F153" s="155" t="s">
        <v>1709</v>
      </c>
      <c r="G153" s="156" t="s">
        <v>868</v>
      </c>
      <c r="H153" s="157">
        <v>5.8479999999999999</v>
      </c>
      <c r="I153" s="158"/>
      <c r="J153" s="159">
        <f>ROUND(I153*H153,2)</f>
        <v>0</v>
      </c>
      <c r="K153" s="155" t="s">
        <v>1</v>
      </c>
      <c r="L153" s="32"/>
      <c r="M153" s="160" t="s">
        <v>1</v>
      </c>
      <c r="N153" s="161" t="s">
        <v>41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200</v>
      </c>
      <c r="AT153" s="147" t="s">
        <v>191</v>
      </c>
      <c r="AU153" s="147" t="s">
        <v>85</v>
      </c>
      <c r="AY153" s="17" t="s">
        <v>181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200</v>
      </c>
      <c r="BM153" s="147" t="s">
        <v>3489</v>
      </c>
    </row>
    <row r="154" spans="2:65" s="1" customFormat="1" ht="19.5">
      <c r="B154" s="32"/>
      <c r="D154" s="149" t="s">
        <v>190</v>
      </c>
      <c r="F154" s="150" t="s">
        <v>1709</v>
      </c>
      <c r="I154" s="151"/>
      <c r="L154" s="32"/>
      <c r="M154" s="152"/>
      <c r="T154" s="56"/>
      <c r="AT154" s="17" t="s">
        <v>190</v>
      </c>
      <c r="AU154" s="17" t="s">
        <v>85</v>
      </c>
    </row>
    <row r="155" spans="2:65" s="1" customFormat="1" ht="24.2" customHeight="1">
      <c r="B155" s="134"/>
      <c r="C155" s="153" t="s">
        <v>214</v>
      </c>
      <c r="D155" s="153" t="s">
        <v>191</v>
      </c>
      <c r="E155" s="154" t="s">
        <v>1719</v>
      </c>
      <c r="F155" s="155" t="s">
        <v>1720</v>
      </c>
      <c r="G155" s="156" t="s">
        <v>868</v>
      </c>
      <c r="H155" s="157">
        <v>5.8479999999999999</v>
      </c>
      <c r="I155" s="158"/>
      <c r="J155" s="159">
        <f>ROUND(I155*H155,2)</f>
        <v>0</v>
      </c>
      <c r="K155" s="155" t="s">
        <v>1</v>
      </c>
      <c r="L155" s="32"/>
      <c r="M155" s="160" t="s">
        <v>1</v>
      </c>
      <c r="N155" s="161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200</v>
      </c>
      <c r="AT155" s="147" t="s">
        <v>191</v>
      </c>
      <c r="AU155" s="147" t="s">
        <v>85</v>
      </c>
      <c r="AY155" s="17" t="s">
        <v>181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200</v>
      </c>
      <c r="BM155" s="147" t="s">
        <v>3490</v>
      </c>
    </row>
    <row r="156" spans="2:65" s="1" customFormat="1" ht="19.5">
      <c r="B156" s="32"/>
      <c r="D156" s="149" t="s">
        <v>190</v>
      </c>
      <c r="F156" s="150" t="s">
        <v>1720</v>
      </c>
      <c r="I156" s="151"/>
      <c r="L156" s="32"/>
      <c r="M156" s="152"/>
      <c r="T156" s="56"/>
      <c r="AT156" s="17" t="s">
        <v>190</v>
      </c>
      <c r="AU156" s="17" t="s">
        <v>85</v>
      </c>
    </row>
    <row r="157" spans="2:65" s="1" customFormat="1" ht="33" customHeight="1">
      <c r="B157" s="134"/>
      <c r="C157" s="153" t="s">
        <v>220</v>
      </c>
      <c r="D157" s="153" t="s">
        <v>191</v>
      </c>
      <c r="E157" s="154" t="s">
        <v>3491</v>
      </c>
      <c r="F157" s="155" t="s">
        <v>3492</v>
      </c>
      <c r="G157" s="156" t="s">
        <v>868</v>
      </c>
      <c r="H157" s="157">
        <v>58.48</v>
      </c>
      <c r="I157" s="158"/>
      <c r="J157" s="159">
        <f>ROUND(I157*H157,2)</f>
        <v>0</v>
      </c>
      <c r="K157" s="155" t="s">
        <v>1</v>
      </c>
      <c r="L157" s="32"/>
      <c r="M157" s="160" t="s">
        <v>1</v>
      </c>
      <c r="N157" s="161" t="s">
        <v>41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200</v>
      </c>
      <c r="AT157" s="147" t="s">
        <v>191</v>
      </c>
      <c r="AU157" s="147" t="s">
        <v>85</v>
      </c>
      <c r="AY157" s="17" t="s">
        <v>181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83</v>
      </c>
      <c r="BK157" s="148">
        <f>ROUND(I157*H157,2)</f>
        <v>0</v>
      </c>
      <c r="BL157" s="17" t="s">
        <v>200</v>
      </c>
      <c r="BM157" s="147" t="s">
        <v>3493</v>
      </c>
    </row>
    <row r="158" spans="2:65" s="1" customFormat="1" ht="19.5">
      <c r="B158" s="32"/>
      <c r="D158" s="149" t="s">
        <v>190</v>
      </c>
      <c r="F158" s="150" t="s">
        <v>3492</v>
      </c>
      <c r="I158" s="151"/>
      <c r="L158" s="32"/>
      <c r="M158" s="152"/>
      <c r="T158" s="56"/>
      <c r="AT158" s="17" t="s">
        <v>190</v>
      </c>
      <c r="AU158" s="17" t="s">
        <v>85</v>
      </c>
    </row>
    <row r="159" spans="2:65" s="12" customFormat="1" ht="11.25">
      <c r="B159" s="168"/>
      <c r="D159" s="149" t="s">
        <v>1207</v>
      </c>
      <c r="E159" s="169" t="s">
        <v>1</v>
      </c>
      <c r="F159" s="170" t="s">
        <v>3494</v>
      </c>
      <c r="H159" s="171">
        <v>58.48</v>
      </c>
      <c r="I159" s="172"/>
      <c r="L159" s="168"/>
      <c r="M159" s="173"/>
      <c r="T159" s="174"/>
      <c r="AT159" s="169" t="s">
        <v>1207</v>
      </c>
      <c r="AU159" s="169" t="s">
        <v>85</v>
      </c>
      <c r="AV159" s="12" t="s">
        <v>85</v>
      </c>
      <c r="AW159" s="12" t="s">
        <v>33</v>
      </c>
      <c r="AX159" s="12" t="s">
        <v>83</v>
      </c>
      <c r="AY159" s="169" t="s">
        <v>181</v>
      </c>
    </row>
    <row r="160" spans="2:65" s="1" customFormat="1" ht="37.9" customHeight="1">
      <c r="B160" s="134"/>
      <c r="C160" s="153" t="s">
        <v>224</v>
      </c>
      <c r="D160" s="153" t="s">
        <v>191</v>
      </c>
      <c r="E160" s="154" t="s">
        <v>3495</v>
      </c>
      <c r="F160" s="155" t="s">
        <v>3496</v>
      </c>
      <c r="G160" s="156" t="s">
        <v>868</v>
      </c>
      <c r="H160" s="157">
        <v>1.4350000000000001</v>
      </c>
      <c r="I160" s="158"/>
      <c r="J160" s="159">
        <f>ROUND(I160*H160,2)</f>
        <v>0</v>
      </c>
      <c r="K160" s="155" t="s">
        <v>1</v>
      </c>
      <c r="L160" s="32"/>
      <c r="M160" s="160" t="s">
        <v>1</v>
      </c>
      <c r="N160" s="161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200</v>
      </c>
      <c r="AT160" s="147" t="s">
        <v>191</v>
      </c>
      <c r="AU160" s="147" t="s">
        <v>85</v>
      </c>
      <c r="AY160" s="17" t="s">
        <v>181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200</v>
      </c>
      <c r="BM160" s="147" t="s">
        <v>3497</v>
      </c>
    </row>
    <row r="161" spans="2:65" s="1" customFormat="1" ht="19.5">
      <c r="B161" s="32"/>
      <c r="D161" s="149" t="s">
        <v>190</v>
      </c>
      <c r="F161" s="150" t="s">
        <v>3496</v>
      </c>
      <c r="I161" s="151"/>
      <c r="L161" s="32"/>
      <c r="M161" s="152"/>
      <c r="T161" s="56"/>
      <c r="AT161" s="17" t="s">
        <v>190</v>
      </c>
      <c r="AU161" s="17" t="s">
        <v>85</v>
      </c>
    </row>
    <row r="162" spans="2:65" s="11" customFormat="1" ht="25.9" customHeight="1">
      <c r="B162" s="124"/>
      <c r="D162" s="125" t="s">
        <v>75</v>
      </c>
      <c r="E162" s="126" t="s">
        <v>524</v>
      </c>
      <c r="F162" s="126" t="s">
        <v>525</v>
      </c>
      <c r="I162" s="127"/>
      <c r="J162" s="128">
        <f>BK162</f>
        <v>0</v>
      </c>
      <c r="L162" s="124"/>
      <c r="M162" s="129"/>
      <c r="P162" s="130">
        <f>P163+P180+P186+P215+P225+P234</f>
        <v>0</v>
      </c>
      <c r="R162" s="130">
        <f>R163+R180+R186+R215+R225+R234</f>
        <v>1.6778694799999998</v>
      </c>
      <c r="T162" s="131">
        <f>T163+T180+T186+T215+T225+T234</f>
        <v>2.5913400000000002</v>
      </c>
      <c r="AR162" s="125" t="s">
        <v>85</v>
      </c>
      <c r="AT162" s="132" t="s">
        <v>75</v>
      </c>
      <c r="AU162" s="132" t="s">
        <v>76</v>
      </c>
      <c r="AY162" s="125" t="s">
        <v>181</v>
      </c>
      <c r="BK162" s="133">
        <f>BK163+BK180+BK186+BK215+BK225+BK234</f>
        <v>0</v>
      </c>
    </row>
    <row r="163" spans="2:65" s="11" customFormat="1" ht="22.9" customHeight="1">
      <c r="B163" s="124"/>
      <c r="D163" s="125" t="s">
        <v>75</v>
      </c>
      <c r="E163" s="162" t="s">
        <v>1746</v>
      </c>
      <c r="F163" s="162" t="s">
        <v>1747</v>
      </c>
      <c r="I163" s="127"/>
      <c r="J163" s="163">
        <f>BK163</f>
        <v>0</v>
      </c>
      <c r="L163" s="124"/>
      <c r="M163" s="129"/>
      <c r="P163" s="130">
        <f>SUM(P164:P179)</f>
        <v>0</v>
      </c>
      <c r="R163" s="130">
        <f>SUM(R164:R179)</f>
        <v>3.44E-2</v>
      </c>
      <c r="T163" s="131">
        <f>SUM(T164:T179)</f>
        <v>0</v>
      </c>
      <c r="AR163" s="125" t="s">
        <v>85</v>
      </c>
      <c r="AT163" s="132" t="s">
        <v>75</v>
      </c>
      <c r="AU163" s="132" t="s">
        <v>83</v>
      </c>
      <c r="AY163" s="125" t="s">
        <v>181</v>
      </c>
      <c r="BK163" s="133">
        <f>SUM(BK164:BK179)</f>
        <v>0</v>
      </c>
    </row>
    <row r="164" spans="2:65" s="1" customFormat="1" ht="24.2" customHeight="1">
      <c r="B164" s="134"/>
      <c r="C164" s="153" t="s">
        <v>228</v>
      </c>
      <c r="D164" s="153" t="s">
        <v>191</v>
      </c>
      <c r="E164" s="154" t="s">
        <v>1748</v>
      </c>
      <c r="F164" s="155" t="s">
        <v>1749</v>
      </c>
      <c r="G164" s="156" t="s">
        <v>734</v>
      </c>
      <c r="H164" s="157">
        <v>14</v>
      </c>
      <c r="I164" s="158"/>
      <c r="J164" s="159">
        <f>ROUND(I164*H164,2)</f>
        <v>0</v>
      </c>
      <c r="K164" s="155" t="s">
        <v>1</v>
      </c>
      <c r="L164" s="32"/>
      <c r="M164" s="160" t="s">
        <v>1</v>
      </c>
      <c r="N164" s="161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188</v>
      </c>
      <c r="AT164" s="147" t="s">
        <v>191</v>
      </c>
      <c r="AU164" s="147" t="s">
        <v>85</v>
      </c>
      <c r="AY164" s="17" t="s">
        <v>181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188</v>
      </c>
      <c r="BM164" s="147" t="s">
        <v>3498</v>
      </c>
    </row>
    <row r="165" spans="2:65" s="1" customFormat="1" ht="19.5">
      <c r="B165" s="32"/>
      <c r="D165" s="149" t="s">
        <v>190</v>
      </c>
      <c r="F165" s="150" t="s">
        <v>1749</v>
      </c>
      <c r="I165" s="151"/>
      <c r="L165" s="32"/>
      <c r="M165" s="152"/>
      <c r="T165" s="56"/>
      <c r="AT165" s="17" t="s">
        <v>190</v>
      </c>
      <c r="AU165" s="17" t="s">
        <v>85</v>
      </c>
    </row>
    <row r="166" spans="2:65" s="12" customFormat="1" ht="11.25">
      <c r="B166" s="168"/>
      <c r="D166" s="149" t="s">
        <v>1207</v>
      </c>
      <c r="E166" s="169" t="s">
        <v>1</v>
      </c>
      <c r="F166" s="170" t="s">
        <v>3499</v>
      </c>
      <c r="H166" s="171">
        <v>14</v>
      </c>
      <c r="I166" s="172"/>
      <c r="L166" s="168"/>
      <c r="M166" s="173"/>
      <c r="T166" s="174"/>
      <c r="AT166" s="169" t="s">
        <v>1207</v>
      </c>
      <c r="AU166" s="169" t="s">
        <v>85</v>
      </c>
      <c r="AV166" s="12" t="s">
        <v>85</v>
      </c>
      <c r="AW166" s="12" t="s">
        <v>33</v>
      </c>
      <c r="AX166" s="12" t="s">
        <v>76</v>
      </c>
      <c r="AY166" s="169" t="s">
        <v>181</v>
      </c>
    </row>
    <row r="167" spans="2:65" s="14" customFormat="1" ht="11.25">
      <c r="B167" s="181"/>
      <c r="D167" s="149" t="s">
        <v>1207</v>
      </c>
      <c r="E167" s="182" t="s">
        <v>1</v>
      </c>
      <c r="F167" s="183" t="s">
        <v>1221</v>
      </c>
      <c r="H167" s="184">
        <v>14</v>
      </c>
      <c r="I167" s="185"/>
      <c r="L167" s="181"/>
      <c r="M167" s="186"/>
      <c r="T167" s="187"/>
      <c r="AT167" s="182" t="s">
        <v>1207</v>
      </c>
      <c r="AU167" s="182" t="s">
        <v>85</v>
      </c>
      <c r="AV167" s="14" t="s">
        <v>200</v>
      </c>
      <c r="AW167" s="14" t="s">
        <v>33</v>
      </c>
      <c r="AX167" s="14" t="s">
        <v>83</v>
      </c>
      <c r="AY167" s="182" t="s">
        <v>181</v>
      </c>
    </row>
    <row r="168" spans="2:65" s="1" customFormat="1" ht="16.5" customHeight="1">
      <c r="B168" s="134"/>
      <c r="C168" s="135" t="s">
        <v>232</v>
      </c>
      <c r="D168" s="135" t="s">
        <v>182</v>
      </c>
      <c r="E168" s="136" t="s">
        <v>1753</v>
      </c>
      <c r="F168" s="137" t="s">
        <v>1754</v>
      </c>
      <c r="G168" s="138" t="s">
        <v>868</v>
      </c>
      <c r="H168" s="139">
        <v>5.0000000000000001E-3</v>
      </c>
      <c r="I168" s="140"/>
      <c r="J168" s="141">
        <f>ROUND(I168*H168,2)</f>
        <v>0</v>
      </c>
      <c r="K168" s="137" t="s">
        <v>1</v>
      </c>
      <c r="L168" s="142"/>
      <c r="M168" s="143" t="s">
        <v>1</v>
      </c>
      <c r="N168" s="144" t="s">
        <v>41</v>
      </c>
      <c r="P168" s="145">
        <f>O168*H168</f>
        <v>0</v>
      </c>
      <c r="Q168" s="145">
        <v>1</v>
      </c>
      <c r="R168" s="145">
        <f>Q168*H168</f>
        <v>5.0000000000000001E-3</v>
      </c>
      <c r="S168" s="145">
        <v>0</v>
      </c>
      <c r="T168" s="146">
        <f>S168*H168</f>
        <v>0</v>
      </c>
      <c r="AR168" s="147" t="s">
        <v>187</v>
      </c>
      <c r="AT168" s="147" t="s">
        <v>182</v>
      </c>
      <c r="AU168" s="147" t="s">
        <v>85</v>
      </c>
      <c r="AY168" s="17" t="s">
        <v>181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188</v>
      </c>
      <c r="BM168" s="147" t="s">
        <v>3500</v>
      </c>
    </row>
    <row r="169" spans="2:65" s="1" customFormat="1" ht="11.25">
      <c r="B169" s="32"/>
      <c r="D169" s="149" t="s">
        <v>190</v>
      </c>
      <c r="F169" s="150" t="s">
        <v>1754</v>
      </c>
      <c r="I169" s="151"/>
      <c r="L169" s="32"/>
      <c r="M169" s="152"/>
      <c r="T169" s="56"/>
      <c r="AT169" s="17" t="s">
        <v>190</v>
      </c>
      <c r="AU169" s="17" t="s">
        <v>85</v>
      </c>
    </row>
    <row r="170" spans="2:65" s="12" customFormat="1" ht="11.25">
      <c r="B170" s="168"/>
      <c r="D170" s="149" t="s">
        <v>1207</v>
      </c>
      <c r="E170" s="169" t="s">
        <v>1</v>
      </c>
      <c r="F170" s="170" t="s">
        <v>3501</v>
      </c>
      <c r="H170" s="171">
        <v>5.0000000000000001E-3</v>
      </c>
      <c r="I170" s="172"/>
      <c r="L170" s="168"/>
      <c r="M170" s="173"/>
      <c r="T170" s="174"/>
      <c r="AT170" s="169" t="s">
        <v>1207</v>
      </c>
      <c r="AU170" s="169" t="s">
        <v>85</v>
      </c>
      <c r="AV170" s="12" t="s">
        <v>85</v>
      </c>
      <c r="AW170" s="12" t="s">
        <v>33</v>
      </c>
      <c r="AX170" s="12" t="s">
        <v>83</v>
      </c>
      <c r="AY170" s="169" t="s">
        <v>181</v>
      </c>
    </row>
    <row r="171" spans="2:65" s="1" customFormat="1" ht="24.2" customHeight="1">
      <c r="B171" s="134"/>
      <c r="C171" s="153" t="s">
        <v>8</v>
      </c>
      <c r="D171" s="153" t="s">
        <v>191</v>
      </c>
      <c r="E171" s="154" t="s">
        <v>1757</v>
      </c>
      <c r="F171" s="155" t="s">
        <v>1758</v>
      </c>
      <c r="G171" s="156" t="s">
        <v>734</v>
      </c>
      <c r="H171" s="157">
        <v>14</v>
      </c>
      <c r="I171" s="158"/>
      <c r="J171" s="159">
        <f>ROUND(I171*H171,2)</f>
        <v>0</v>
      </c>
      <c r="K171" s="155" t="s">
        <v>1</v>
      </c>
      <c r="L171" s="32"/>
      <c r="M171" s="160" t="s">
        <v>1</v>
      </c>
      <c r="N171" s="161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188</v>
      </c>
      <c r="AT171" s="147" t="s">
        <v>191</v>
      </c>
      <c r="AU171" s="147" t="s">
        <v>85</v>
      </c>
      <c r="AY171" s="17" t="s">
        <v>181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188</v>
      </c>
      <c r="BM171" s="147" t="s">
        <v>3502</v>
      </c>
    </row>
    <row r="172" spans="2:65" s="1" customFormat="1" ht="19.5">
      <c r="B172" s="32"/>
      <c r="D172" s="149" t="s">
        <v>190</v>
      </c>
      <c r="F172" s="150" t="s">
        <v>1758</v>
      </c>
      <c r="I172" s="151"/>
      <c r="L172" s="32"/>
      <c r="M172" s="152"/>
      <c r="T172" s="56"/>
      <c r="AT172" s="17" t="s">
        <v>190</v>
      </c>
      <c r="AU172" s="17" t="s">
        <v>85</v>
      </c>
    </row>
    <row r="173" spans="2:65" s="12" customFormat="1" ht="11.25">
      <c r="B173" s="168"/>
      <c r="D173" s="149" t="s">
        <v>1207</v>
      </c>
      <c r="E173" s="169" t="s">
        <v>1</v>
      </c>
      <c r="F173" s="170" t="s">
        <v>3503</v>
      </c>
      <c r="H173" s="171">
        <v>14</v>
      </c>
      <c r="I173" s="172"/>
      <c r="L173" s="168"/>
      <c r="M173" s="173"/>
      <c r="T173" s="174"/>
      <c r="AT173" s="169" t="s">
        <v>1207</v>
      </c>
      <c r="AU173" s="169" t="s">
        <v>85</v>
      </c>
      <c r="AV173" s="12" t="s">
        <v>85</v>
      </c>
      <c r="AW173" s="12" t="s">
        <v>33</v>
      </c>
      <c r="AX173" s="12" t="s">
        <v>76</v>
      </c>
      <c r="AY173" s="169" t="s">
        <v>181</v>
      </c>
    </row>
    <row r="174" spans="2:65" s="14" customFormat="1" ht="11.25">
      <c r="B174" s="181"/>
      <c r="D174" s="149" t="s">
        <v>1207</v>
      </c>
      <c r="E174" s="182" t="s">
        <v>1</v>
      </c>
      <c r="F174" s="183" t="s">
        <v>1221</v>
      </c>
      <c r="H174" s="184">
        <v>14</v>
      </c>
      <c r="I174" s="185"/>
      <c r="L174" s="181"/>
      <c r="M174" s="186"/>
      <c r="T174" s="187"/>
      <c r="AT174" s="182" t="s">
        <v>1207</v>
      </c>
      <c r="AU174" s="182" t="s">
        <v>85</v>
      </c>
      <c r="AV174" s="14" t="s">
        <v>200</v>
      </c>
      <c r="AW174" s="14" t="s">
        <v>33</v>
      </c>
      <c r="AX174" s="14" t="s">
        <v>83</v>
      </c>
      <c r="AY174" s="182" t="s">
        <v>181</v>
      </c>
    </row>
    <row r="175" spans="2:65" s="1" customFormat="1" ht="24.2" customHeight="1">
      <c r="B175" s="134"/>
      <c r="C175" s="135" t="s">
        <v>239</v>
      </c>
      <c r="D175" s="135" t="s">
        <v>182</v>
      </c>
      <c r="E175" s="136" t="s">
        <v>1762</v>
      </c>
      <c r="F175" s="137" t="s">
        <v>1763</v>
      </c>
      <c r="G175" s="138" t="s">
        <v>630</v>
      </c>
      <c r="H175" s="139">
        <v>29.4</v>
      </c>
      <c r="I175" s="140"/>
      <c r="J175" s="141">
        <f>ROUND(I175*H175,2)</f>
        <v>0</v>
      </c>
      <c r="K175" s="137" t="s">
        <v>1</v>
      </c>
      <c r="L175" s="142"/>
      <c r="M175" s="143" t="s">
        <v>1</v>
      </c>
      <c r="N175" s="144" t="s">
        <v>41</v>
      </c>
      <c r="P175" s="145">
        <f>O175*H175</f>
        <v>0</v>
      </c>
      <c r="Q175" s="145">
        <v>1E-3</v>
      </c>
      <c r="R175" s="145">
        <f>Q175*H175</f>
        <v>2.9399999999999999E-2</v>
      </c>
      <c r="S175" s="145">
        <v>0</v>
      </c>
      <c r="T175" s="146">
        <f>S175*H175</f>
        <v>0</v>
      </c>
      <c r="AR175" s="147" t="s">
        <v>187</v>
      </c>
      <c r="AT175" s="147" t="s">
        <v>182</v>
      </c>
      <c r="AU175" s="147" t="s">
        <v>85</v>
      </c>
      <c r="AY175" s="17" t="s">
        <v>181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188</v>
      </c>
      <c r="BM175" s="147" t="s">
        <v>3504</v>
      </c>
    </row>
    <row r="176" spans="2:65" s="1" customFormat="1" ht="19.5">
      <c r="B176" s="32"/>
      <c r="D176" s="149" t="s">
        <v>190</v>
      </c>
      <c r="F176" s="150" t="s">
        <v>1763</v>
      </c>
      <c r="I176" s="151"/>
      <c r="L176" s="32"/>
      <c r="M176" s="152"/>
      <c r="T176" s="56"/>
      <c r="AT176" s="17" t="s">
        <v>190</v>
      </c>
      <c r="AU176" s="17" t="s">
        <v>85</v>
      </c>
    </row>
    <row r="177" spans="2:65" s="12" customFormat="1" ht="11.25">
      <c r="B177" s="168"/>
      <c r="D177" s="149" t="s">
        <v>1207</v>
      </c>
      <c r="E177" s="169" t="s">
        <v>1</v>
      </c>
      <c r="F177" s="170" t="s">
        <v>3505</v>
      </c>
      <c r="H177" s="171">
        <v>29.4</v>
      </c>
      <c r="I177" s="172"/>
      <c r="L177" s="168"/>
      <c r="M177" s="173"/>
      <c r="T177" s="174"/>
      <c r="AT177" s="169" t="s">
        <v>1207</v>
      </c>
      <c r="AU177" s="169" t="s">
        <v>85</v>
      </c>
      <c r="AV177" s="12" t="s">
        <v>85</v>
      </c>
      <c r="AW177" s="12" t="s">
        <v>33</v>
      </c>
      <c r="AX177" s="12" t="s">
        <v>83</v>
      </c>
      <c r="AY177" s="169" t="s">
        <v>181</v>
      </c>
    </row>
    <row r="178" spans="2:65" s="1" customFormat="1" ht="33" customHeight="1">
      <c r="B178" s="134"/>
      <c r="C178" s="153" t="s">
        <v>244</v>
      </c>
      <c r="D178" s="153" t="s">
        <v>191</v>
      </c>
      <c r="E178" s="154" t="s">
        <v>3506</v>
      </c>
      <c r="F178" s="155" t="s">
        <v>3507</v>
      </c>
      <c r="G178" s="156" t="s">
        <v>868</v>
      </c>
      <c r="H178" s="157">
        <v>3.4000000000000002E-2</v>
      </c>
      <c r="I178" s="158"/>
      <c r="J178" s="159">
        <f>ROUND(I178*H178,2)</f>
        <v>0</v>
      </c>
      <c r="K178" s="155" t="s">
        <v>1</v>
      </c>
      <c r="L178" s="32"/>
      <c r="M178" s="160" t="s">
        <v>1</v>
      </c>
      <c r="N178" s="161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188</v>
      </c>
      <c r="AT178" s="147" t="s">
        <v>191</v>
      </c>
      <c r="AU178" s="147" t="s">
        <v>85</v>
      </c>
      <c r="AY178" s="17" t="s">
        <v>181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83</v>
      </c>
      <c r="BK178" s="148">
        <f>ROUND(I178*H178,2)</f>
        <v>0</v>
      </c>
      <c r="BL178" s="17" t="s">
        <v>188</v>
      </c>
      <c r="BM178" s="147" t="s">
        <v>3508</v>
      </c>
    </row>
    <row r="179" spans="2:65" s="1" customFormat="1" ht="19.5">
      <c r="B179" s="32"/>
      <c r="D179" s="149" t="s">
        <v>190</v>
      </c>
      <c r="F179" s="150" t="s">
        <v>3507</v>
      </c>
      <c r="I179" s="151"/>
      <c r="L179" s="32"/>
      <c r="M179" s="152"/>
      <c r="T179" s="56"/>
      <c r="AT179" s="17" t="s">
        <v>190</v>
      </c>
      <c r="AU179" s="17" t="s">
        <v>85</v>
      </c>
    </row>
    <row r="180" spans="2:65" s="11" customFormat="1" ht="22.9" customHeight="1">
      <c r="B180" s="124"/>
      <c r="D180" s="125" t="s">
        <v>75</v>
      </c>
      <c r="E180" s="162" t="s">
        <v>3509</v>
      </c>
      <c r="F180" s="162" t="s">
        <v>3510</v>
      </c>
      <c r="I180" s="127"/>
      <c r="J180" s="163">
        <f>BK180</f>
        <v>0</v>
      </c>
      <c r="L180" s="124"/>
      <c r="M180" s="129"/>
      <c r="P180" s="130">
        <f>SUM(P181:P185)</f>
        <v>0</v>
      </c>
      <c r="R180" s="130">
        <f>SUM(R181:R185)</f>
        <v>0</v>
      </c>
      <c r="T180" s="131">
        <f>SUM(T181:T185)</f>
        <v>1.8371500000000001</v>
      </c>
      <c r="AR180" s="125" t="s">
        <v>85</v>
      </c>
      <c r="AT180" s="132" t="s">
        <v>75</v>
      </c>
      <c r="AU180" s="132" t="s">
        <v>83</v>
      </c>
      <c r="AY180" s="125" t="s">
        <v>181</v>
      </c>
      <c r="BK180" s="133">
        <f>SUM(BK181:BK185)</f>
        <v>0</v>
      </c>
    </row>
    <row r="181" spans="2:65" s="1" customFormat="1" ht="21.75" customHeight="1">
      <c r="B181" s="134"/>
      <c r="C181" s="153" t="s">
        <v>250</v>
      </c>
      <c r="D181" s="153" t="s">
        <v>191</v>
      </c>
      <c r="E181" s="154" t="s">
        <v>3511</v>
      </c>
      <c r="F181" s="155" t="s">
        <v>3512</v>
      </c>
      <c r="G181" s="156" t="s">
        <v>734</v>
      </c>
      <c r="H181" s="157">
        <v>101.5</v>
      </c>
      <c r="I181" s="158"/>
      <c r="J181" s="159">
        <f>ROUND(I181*H181,2)</f>
        <v>0</v>
      </c>
      <c r="K181" s="155" t="s">
        <v>1</v>
      </c>
      <c r="L181" s="32"/>
      <c r="M181" s="160" t="s">
        <v>1</v>
      </c>
      <c r="N181" s="161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1.7999999999999999E-2</v>
      </c>
      <c r="T181" s="146">
        <f>S181*H181</f>
        <v>1.827</v>
      </c>
      <c r="AR181" s="147" t="s">
        <v>188</v>
      </c>
      <c r="AT181" s="147" t="s">
        <v>191</v>
      </c>
      <c r="AU181" s="147" t="s">
        <v>85</v>
      </c>
      <c r="AY181" s="17" t="s">
        <v>181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188</v>
      </c>
      <c r="BM181" s="147" t="s">
        <v>3513</v>
      </c>
    </row>
    <row r="182" spans="2:65" s="1" customFormat="1" ht="11.25">
      <c r="B182" s="32"/>
      <c r="D182" s="149" t="s">
        <v>190</v>
      </c>
      <c r="F182" s="150" t="s">
        <v>3512</v>
      </c>
      <c r="I182" s="151"/>
      <c r="L182" s="32"/>
      <c r="M182" s="152"/>
      <c r="T182" s="56"/>
      <c r="AT182" s="17" t="s">
        <v>190</v>
      </c>
      <c r="AU182" s="17" t="s">
        <v>85</v>
      </c>
    </row>
    <row r="183" spans="2:65" s="12" customFormat="1" ht="11.25">
      <c r="B183" s="168"/>
      <c r="D183" s="149" t="s">
        <v>1207</v>
      </c>
      <c r="E183" s="169" t="s">
        <v>1</v>
      </c>
      <c r="F183" s="170" t="s">
        <v>3514</v>
      </c>
      <c r="H183" s="171">
        <v>101.5</v>
      </c>
      <c r="I183" s="172"/>
      <c r="L183" s="168"/>
      <c r="M183" s="173"/>
      <c r="T183" s="174"/>
      <c r="AT183" s="169" t="s">
        <v>1207</v>
      </c>
      <c r="AU183" s="169" t="s">
        <v>85</v>
      </c>
      <c r="AV183" s="12" t="s">
        <v>85</v>
      </c>
      <c r="AW183" s="12" t="s">
        <v>33</v>
      </c>
      <c r="AX183" s="12" t="s">
        <v>83</v>
      </c>
      <c r="AY183" s="169" t="s">
        <v>181</v>
      </c>
    </row>
    <row r="184" spans="2:65" s="1" customFormat="1" ht="21.75" customHeight="1">
      <c r="B184" s="134"/>
      <c r="C184" s="153" t="s">
        <v>188</v>
      </c>
      <c r="D184" s="153" t="s">
        <v>191</v>
      </c>
      <c r="E184" s="154" t="s">
        <v>3515</v>
      </c>
      <c r="F184" s="155" t="s">
        <v>3516</v>
      </c>
      <c r="G184" s="156" t="s">
        <v>734</v>
      </c>
      <c r="H184" s="157">
        <v>101.5</v>
      </c>
      <c r="I184" s="158"/>
      <c r="J184" s="159">
        <f>ROUND(I184*H184,2)</f>
        <v>0</v>
      </c>
      <c r="K184" s="155" t="s">
        <v>1</v>
      </c>
      <c r="L184" s="32"/>
      <c r="M184" s="160" t="s">
        <v>1</v>
      </c>
      <c r="N184" s="161" t="s">
        <v>41</v>
      </c>
      <c r="P184" s="145">
        <f>O184*H184</f>
        <v>0</v>
      </c>
      <c r="Q184" s="145">
        <v>0</v>
      </c>
      <c r="R184" s="145">
        <f>Q184*H184</f>
        <v>0</v>
      </c>
      <c r="S184" s="145">
        <v>1E-4</v>
      </c>
      <c r="T184" s="146">
        <f>S184*H184</f>
        <v>1.0150000000000001E-2</v>
      </c>
      <c r="AR184" s="147" t="s">
        <v>188</v>
      </c>
      <c r="AT184" s="147" t="s">
        <v>191</v>
      </c>
      <c r="AU184" s="147" t="s">
        <v>85</v>
      </c>
      <c r="AY184" s="17" t="s">
        <v>181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83</v>
      </c>
      <c r="BK184" s="148">
        <f>ROUND(I184*H184,2)</f>
        <v>0</v>
      </c>
      <c r="BL184" s="17" t="s">
        <v>188</v>
      </c>
      <c r="BM184" s="147" t="s">
        <v>3517</v>
      </c>
    </row>
    <row r="185" spans="2:65" s="1" customFormat="1" ht="11.25">
      <c r="B185" s="32"/>
      <c r="D185" s="149" t="s">
        <v>190</v>
      </c>
      <c r="F185" s="150" t="s">
        <v>3516</v>
      </c>
      <c r="I185" s="151"/>
      <c r="L185" s="32"/>
      <c r="M185" s="152"/>
      <c r="T185" s="56"/>
      <c r="AT185" s="17" t="s">
        <v>190</v>
      </c>
      <c r="AU185" s="17" t="s">
        <v>85</v>
      </c>
    </row>
    <row r="186" spans="2:65" s="11" customFormat="1" ht="22.9" customHeight="1">
      <c r="B186" s="124"/>
      <c r="D186" s="125" t="s">
        <v>75</v>
      </c>
      <c r="E186" s="162" t="s">
        <v>2055</v>
      </c>
      <c r="F186" s="162" t="s">
        <v>2056</v>
      </c>
      <c r="I186" s="127"/>
      <c r="J186" s="163">
        <f>BK186</f>
        <v>0</v>
      </c>
      <c r="L186" s="124"/>
      <c r="M186" s="129"/>
      <c r="P186" s="130">
        <f>SUM(P187:P214)</f>
        <v>0</v>
      </c>
      <c r="R186" s="130">
        <f>SUM(R187:R214)</f>
        <v>1.4879227799999999</v>
      </c>
      <c r="T186" s="131">
        <f>SUM(T187:T214)</f>
        <v>0</v>
      </c>
      <c r="AR186" s="125" t="s">
        <v>85</v>
      </c>
      <c r="AT186" s="132" t="s">
        <v>75</v>
      </c>
      <c r="AU186" s="132" t="s">
        <v>83</v>
      </c>
      <c r="AY186" s="125" t="s">
        <v>181</v>
      </c>
      <c r="BK186" s="133">
        <f>SUM(BK187:BK214)</f>
        <v>0</v>
      </c>
    </row>
    <row r="187" spans="2:65" s="1" customFormat="1" ht="24.2" customHeight="1">
      <c r="B187" s="134"/>
      <c r="C187" s="153" t="s">
        <v>261</v>
      </c>
      <c r="D187" s="153" t="s">
        <v>191</v>
      </c>
      <c r="E187" s="154" t="s">
        <v>3518</v>
      </c>
      <c r="F187" s="155" t="s">
        <v>3519</v>
      </c>
      <c r="G187" s="156" t="s">
        <v>734</v>
      </c>
      <c r="H187" s="157">
        <v>26.34</v>
      </c>
      <c r="I187" s="158"/>
      <c r="J187" s="159">
        <f>ROUND(I187*H187,2)</f>
        <v>0</v>
      </c>
      <c r="K187" s="155" t="s">
        <v>1</v>
      </c>
      <c r="L187" s="32"/>
      <c r="M187" s="160" t="s">
        <v>1</v>
      </c>
      <c r="N187" s="161" t="s">
        <v>41</v>
      </c>
      <c r="P187" s="145">
        <f>O187*H187</f>
        <v>0</v>
      </c>
      <c r="Q187" s="145">
        <v>2.2450000000000001E-2</v>
      </c>
      <c r="R187" s="145">
        <f>Q187*H187</f>
        <v>0.591333</v>
      </c>
      <c r="S187" s="145">
        <v>0</v>
      </c>
      <c r="T187" s="146">
        <f>S187*H187</f>
        <v>0</v>
      </c>
      <c r="AR187" s="147" t="s">
        <v>188</v>
      </c>
      <c r="AT187" s="147" t="s">
        <v>191</v>
      </c>
      <c r="AU187" s="147" t="s">
        <v>85</v>
      </c>
      <c r="AY187" s="17" t="s">
        <v>181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188</v>
      </c>
      <c r="BM187" s="147" t="s">
        <v>3520</v>
      </c>
    </row>
    <row r="188" spans="2:65" s="1" customFormat="1" ht="19.5">
      <c r="B188" s="32"/>
      <c r="D188" s="149" t="s">
        <v>190</v>
      </c>
      <c r="F188" s="150" t="s">
        <v>3519</v>
      </c>
      <c r="I188" s="151"/>
      <c r="L188" s="32"/>
      <c r="M188" s="152"/>
      <c r="T188" s="56"/>
      <c r="AT188" s="17" t="s">
        <v>190</v>
      </c>
      <c r="AU188" s="17" t="s">
        <v>85</v>
      </c>
    </row>
    <row r="189" spans="2:65" s="12" customFormat="1" ht="11.25">
      <c r="B189" s="168"/>
      <c r="D189" s="149" t="s">
        <v>1207</v>
      </c>
      <c r="E189" s="169" t="s">
        <v>1</v>
      </c>
      <c r="F189" s="170" t="s">
        <v>3521</v>
      </c>
      <c r="H189" s="171">
        <v>26.34</v>
      </c>
      <c r="I189" s="172"/>
      <c r="L189" s="168"/>
      <c r="M189" s="173"/>
      <c r="T189" s="174"/>
      <c r="AT189" s="169" t="s">
        <v>1207</v>
      </c>
      <c r="AU189" s="169" t="s">
        <v>85</v>
      </c>
      <c r="AV189" s="12" t="s">
        <v>85</v>
      </c>
      <c r="AW189" s="12" t="s">
        <v>33</v>
      </c>
      <c r="AX189" s="12" t="s">
        <v>83</v>
      </c>
      <c r="AY189" s="169" t="s">
        <v>181</v>
      </c>
    </row>
    <row r="190" spans="2:65" s="1" customFormat="1" ht="21.75" customHeight="1">
      <c r="B190" s="134"/>
      <c r="C190" s="153" t="s">
        <v>266</v>
      </c>
      <c r="D190" s="153" t="s">
        <v>191</v>
      </c>
      <c r="E190" s="154" t="s">
        <v>2066</v>
      </c>
      <c r="F190" s="155" t="s">
        <v>2067</v>
      </c>
      <c r="G190" s="156" t="s">
        <v>734</v>
      </c>
      <c r="H190" s="157">
        <v>26.34</v>
      </c>
      <c r="I190" s="158"/>
      <c r="J190" s="159">
        <f>ROUND(I190*H190,2)</f>
        <v>0</v>
      </c>
      <c r="K190" s="155" t="s">
        <v>1</v>
      </c>
      <c r="L190" s="32"/>
      <c r="M190" s="160" t="s">
        <v>1</v>
      </c>
      <c r="N190" s="161" t="s">
        <v>41</v>
      </c>
      <c r="P190" s="145">
        <f>O190*H190</f>
        <v>0</v>
      </c>
      <c r="Q190" s="145">
        <v>2.0000000000000001E-4</v>
      </c>
      <c r="R190" s="145">
        <f>Q190*H190</f>
        <v>5.2680000000000001E-3</v>
      </c>
      <c r="S190" s="145">
        <v>0</v>
      </c>
      <c r="T190" s="146">
        <f>S190*H190</f>
        <v>0</v>
      </c>
      <c r="AR190" s="147" t="s">
        <v>188</v>
      </c>
      <c r="AT190" s="147" t="s">
        <v>191</v>
      </c>
      <c r="AU190" s="147" t="s">
        <v>85</v>
      </c>
      <c r="AY190" s="17" t="s">
        <v>181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83</v>
      </c>
      <c r="BK190" s="148">
        <f>ROUND(I190*H190,2)</f>
        <v>0</v>
      </c>
      <c r="BL190" s="17" t="s">
        <v>188</v>
      </c>
      <c r="BM190" s="147" t="s">
        <v>3522</v>
      </c>
    </row>
    <row r="191" spans="2:65" s="1" customFormat="1" ht="11.25">
      <c r="B191" s="32"/>
      <c r="D191" s="149" t="s">
        <v>190</v>
      </c>
      <c r="F191" s="150" t="s">
        <v>2067</v>
      </c>
      <c r="I191" s="151"/>
      <c r="L191" s="32"/>
      <c r="M191" s="152"/>
      <c r="T191" s="56"/>
      <c r="AT191" s="17" t="s">
        <v>190</v>
      </c>
      <c r="AU191" s="17" t="s">
        <v>85</v>
      </c>
    </row>
    <row r="192" spans="2:65" s="12" customFormat="1" ht="11.25">
      <c r="B192" s="168"/>
      <c r="D192" s="149" t="s">
        <v>1207</v>
      </c>
      <c r="E192" s="169" t="s">
        <v>1</v>
      </c>
      <c r="F192" s="170" t="s">
        <v>3521</v>
      </c>
      <c r="H192" s="171">
        <v>26.34</v>
      </c>
      <c r="I192" s="172"/>
      <c r="L192" s="168"/>
      <c r="M192" s="173"/>
      <c r="T192" s="174"/>
      <c r="AT192" s="169" t="s">
        <v>1207</v>
      </c>
      <c r="AU192" s="169" t="s">
        <v>85</v>
      </c>
      <c r="AV192" s="12" t="s">
        <v>85</v>
      </c>
      <c r="AW192" s="12" t="s">
        <v>33</v>
      </c>
      <c r="AX192" s="12" t="s">
        <v>83</v>
      </c>
      <c r="AY192" s="169" t="s">
        <v>181</v>
      </c>
    </row>
    <row r="193" spans="2:65" s="1" customFormat="1" ht="37.9" customHeight="1">
      <c r="B193" s="134"/>
      <c r="C193" s="153" t="s">
        <v>271</v>
      </c>
      <c r="D193" s="153" t="s">
        <v>191</v>
      </c>
      <c r="E193" s="154" t="s">
        <v>2109</v>
      </c>
      <c r="F193" s="155" t="s">
        <v>2110</v>
      </c>
      <c r="G193" s="156" t="s">
        <v>734</v>
      </c>
      <c r="H193" s="157">
        <v>217.3</v>
      </c>
      <c r="I193" s="158"/>
      <c r="J193" s="159">
        <f>ROUND(I193*H193,2)</f>
        <v>0</v>
      </c>
      <c r="K193" s="155" t="s">
        <v>1</v>
      </c>
      <c r="L193" s="32"/>
      <c r="M193" s="160" t="s">
        <v>1</v>
      </c>
      <c r="N193" s="161" t="s">
        <v>41</v>
      </c>
      <c r="P193" s="145">
        <f>O193*H193</f>
        <v>0</v>
      </c>
      <c r="Q193" s="145">
        <v>3.2499999999999999E-3</v>
      </c>
      <c r="R193" s="145">
        <f>Q193*H193</f>
        <v>0.70622499999999999</v>
      </c>
      <c r="S193" s="145">
        <v>0</v>
      </c>
      <c r="T193" s="146">
        <f>S193*H193</f>
        <v>0</v>
      </c>
      <c r="AR193" s="147" t="s">
        <v>188</v>
      </c>
      <c r="AT193" s="147" t="s">
        <v>191</v>
      </c>
      <c r="AU193" s="147" t="s">
        <v>85</v>
      </c>
      <c r="AY193" s="17" t="s">
        <v>181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188</v>
      </c>
      <c r="BM193" s="147" t="s">
        <v>3523</v>
      </c>
    </row>
    <row r="194" spans="2:65" s="1" customFormat="1" ht="19.5">
      <c r="B194" s="32"/>
      <c r="D194" s="149" t="s">
        <v>190</v>
      </c>
      <c r="F194" s="150" t="s">
        <v>2110</v>
      </c>
      <c r="I194" s="151"/>
      <c r="L194" s="32"/>
      <c r="M194" s="152"/>
      <c r="T194" s="56"/>
      <c r="AT194" s="17" t="s">
        <v>190</v>
      </c>
      <c r="AU194" s="17" t="s">
        <v>85</v>
      </c>
    </row>
    <row r="195" spans="2:65" s="13" customFormat="1" ht="11.25">
      <c r="B195" s="175"/>
      <c r="D195" s="149" t="s">
        <v>1207</v>
      </c>
      <c r="E195" s="176" t="s">
        <v>1</v>
      </c>
      <c r="F195" s="177" t="s">
        <v>2112</v>
      </c>
      <c r="H195" s="176" t="s">
        <v>1</v>
      </c>
      <c r="I195" s="178"/>
      <c r="L195" s="175"/>
      <c r="M195" s="179"/>
      <c r="T195" s="180"/>
      <c r="AT195" s="176" t="s">
        <v>1207</v>
      </c>
      <c r="AU195" s="176" t="s">
        <v>85</v>
      </c>
      <c r="AV195" s="13" t="s">
        <v>83</v>
      </c>
      <c r="AW195" s="13" t="s">
        <v>33</v>
      </c>
      <c r="AX195" s="13" t="s">
        <v>76</v>
      </c>
      <c r="AY195" s="176" t="s">
        <v>181</v>
      </c>
    </row>
    <row r="196" spans="2:65" s="13" customFormat="1" ht="11.25">
      <c r="B196" s="175"/>
      <c r="D196" s="149" t="s">
        <v>1207</v>
      </c>
      <c r="E196" s="176" t="s">
        <v>1</v>
      </c>
      <c r="F196" s="177" t="s">
        <v>3524</v>
      </c>
      <c r="H196" s="176" t="s">
        <v>1</v>
      </c>
      <c r="I196" s="178"/>
      <c r="L196" s="175"/>
      <c r="M196" s="179"/>
      <c r="T196" s="180"/>
      <c r="AT196" s="176" t="s">
        <v>1207</v>
      </c>
      <c r="AU196" s="176" t="s">
        <v>85</v>
      </c>
      <c r="AV196" s="13" t="s">
        <v>83</v>
      </c>
      <c r="AW196" s="13" t="s">
        <v>33</v>
      </c>
      <c r="AX196" s="13" t="s">
        <v>76</v>
      </c>
      <c r="AY196" s="176" t="s">
        <v>181</v>
      </c>
    </row>
    <row r="197" spans="2:65" s="12" customFormat="1" ht="11.25">
      <c r="B197" s="168"/>
      <c r="D197" s="149" t="s">
        <v>1207</v>
      </c>
      <c r="E197" s="169" t="s">
        <v>1</v>
      </c>
      <c r="F197" s="170" t="s">
        <v>3525</v>
      </c>
      <c r="H197" s="171">
        <v>217.3</v>
      </c>
      <c r="I197" s="172"/>
      <c r="L197" s="168"/>
      <c r="M197" s="173"/>
      <c r="T197" s="174"/>
      <c r="AT197" s="169" t="s">
        <v>1207</v>
      </c>
      <c r="AU197" s="169" t="s">
        <v>85</v>
      </c>
      <c r="AV197" s="12" t="s">
        <v>85</v>
      </c>
      <c r="AW197" s="12" t="s">
        <v>33</v>
      </c>
      <c r="AX197" s="12" t="s">
        <v>76</v>
      </c>
      <c r="AY197" s="169" t="s">
        <v>181</v>
      </c>
    </row>
    <row r="198" spans="2:65" s="14" customFormat="1" ht="11.25">
      <c r="B198" s="181"/>
      <c r="D198" s="149" t="s">
        <v>1207</v>
      </c>
      <c r="E198" s="182" t="s">
        <v>1</v>
      </c>
      <c r="F198" s="183" t="s">
        <v>1221</v>
      </c>
      <c r="H198" s="184">
        <v>217.3</v>
      </c>
      <c r="I198" s="185"/>
      <c r="L198" s="181"/>
      <c r="M198" s="186"/>
      <c r="T198" s="187"/>
      <c r="AT198" s="182" t="s">
        <v>1207</v>
      </c>
      <c r="AU198" s="182" t="s">
        <v>85</v>
      </c>
      <c r="AV198" s="14" t="s">
        <v>200</v>
      </c>
      <c r="AW198" s="14" t="s">
        <v>33</v>
      </c>
      <c r="AX198" s="14" t="s">
        <v>83</v>
      </c>
      <c r="AY198" s="182" t="s">
        <v>181</v>
      </c>
    </row>
    <row r="199" spans="2:65" s="1" customFormat="1" ht="24.2" customHeight="1">
      <c r="B199" s="134"/>
      <c r="C199" s="135" t="s">
        <v>276</v>
      </c>
      <c r="D199" s="135" t="s">
        <v>182</v>
      </c>
      <c r="E199" s="136" t="s">
        <v>2120</v>
      </c>
      <c r="F199" s="137" t="s">
        <v>2121</v>
      </c>
      <c r="G199" s="138" t="s">
        <v>734</v>
      </c>
      <c r="H199" s="139">
        <v>228.16499999999999</v>
      </c>
      <c r="I199" s="140"/>
      <c r="J199" s="141">
        <f>ROUND(I199*H199,2)</f>
        <v>0</v>
      </c>
      <c r="K199" s="137" t="s">
        <v>1</v>
      </c>
      <c r="L199" s="142"/>
      <c r="M199" s="143" t="s">
        <v>1</v>
      </c>
      <c r="N199" s="144" t="s">
        <v>41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187</v>
      </c>
      <c r="AT199" s="147" t="s">
        <v>182</v>
      </c>
      <c r="AU199" s="147" t="s">
        <v>85</v>
      </c>
      <c r="AY199" s="17" t="s">
        <v>181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83</v>
      </c>
      <c r="BK199" s="148">
        <f>ROUND(I199*H199,2)</f>
        <v>0</v>
      </c>
      <c r="BL199" s="17" t="s">
        <v>188</v>
      </c>
      <c r="BM199" s="147" t="s">
        <v>3526</v>
      </c>
    </row>
    <row r="200" spans="2:65" s="1" customFormat="1" ht="19.5">
      <c r="B200" s="32"/>
      <c r="D200" s="149" t="s">
        <v>190</v>
      </c>
      <c r="F200" s="150" t="s">
        <v>2121</v>
      </c>
      <c r="I200" s="151"/>
      <c r="L200" s="32"/>
      <c r="M200" s="152"/>
      <c r="T200" s="56"/>
      <c r="AT200" s="17" t="s">
        <v>190</v>
      </c>
      <c r="AU200" s="17" t="s">
        <v>85</v>
      </c>
    </row>
    <row r="201" spans="2:65" s="12" customFormat="1" ht="11.25">
      <c r="B201" s="168"/>
      <c r="D201" s="149" t="s">
        <v>1207</v>
      </c>
      <c r="E201" s="169" t="s">
        <v>1</v>
      </c>
      <c r="F201" s="170" t="s">
        <v>3527</v>
      </c>
      <c r="H201" s="171">
        <v>228.16499999999999</v>
      </c>
      <c r="I201" s="172"/>
      <c r="L201" s="168"/>
      <c r="M201" s="173"/>
      <c r="T201" s="174"/>
      <c r="AT201" s="169" t="s">
        <v>1207</v>
      </c>
      <c r="AU201" s="169" t="s">
        <v>85</v>
      </c>
      <c r="AV201" s="12" t="s">
        <v>85</v>
      </c>
      <c r="AW201" s="12" t="s">
        <v>33</v>
      </c>
      <c r="AX201" s="12" t="s">
        <v>83</v>
      </c>
      <c r="AY201" s="169" t="s">
        <v>181</v>
      </c>
    </row>
    <row r="202" spans="2:65" s="1" customFormat="1" ht="24.2" customHeight="1">
      <c r="B202" s="134"/>
      <c r="C202" s="153" t="s">
        <v>7</v>
      </c>
      <c r="D202" s="153" t="s">
        <v>191</v>
      </c>
      <c r="E202" s="154" t="s">
        <v>2124</v>
      </c>
      <c r="F202" s="155" t="s">
        <v>2125</v>
      </c>
      <c r="G202" s="156" t="s">
        <v>734</v>
      </c>
      <c r="H202" s="157">
        <v>188.98</v>
      </c>
      <c r="I202" s="158"/>
      <c r="J202" s="159">
        <f>ROUND(I202*H202,2)</f>
        <v>0</v>
      </c>
      <c r="K202" s="155" t="s">
        <v>1</v>
      </c>
      <c r="L202" s="32"/>
      <c r="M202" s="160" t="s">
        <v>1</v>
      </c>
      <c r="N202" s="161" t="s">
        <v>41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188</v>
      </c>
      <c r="AT202" s="147" t="s">
        <v>191</v>
      </c>
      <c r="AU202" s="147" t="s">
        <v>85</v>
      </c>
      <c r="AY202" s="17" t="s">
        <v>181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83</v>
      </c>
      <c r="BK202" s="148">
        <f>ROUND(I202*H202,2)</f>
        <v>0</v>
      </c>
      <c r="BL202" s="17" t="s">
        <v>188</v>
      </c>
      <c r="BM202" s="147" t="s">
        <v>3528</v>
      </c>
    </row>
    <row r="203" spans="2:65" s="1" customFormat="1" ht="19.5">
      <c r="B203" s="32"/>
      <c r="D203" s="149" t="s">
        <v>190</v>
      </c>
      <c r="F203" s="150" t="s">
        <v>2125</v>
      </c>
      <c r="I203" s="151"/>
      <c r="L203" s="32"/>
      <c r="M203" s="152"/>
      <c r="T203" s="56"/>
      <c r="AT203" s="17" t="s">
        <v>190</v>
      </c>
      <c r="AU203" s="17" t="s">
        <v>85</v>
      </c>
    </row>
    <row r="204" spans="2:65" s="12" customFormat="1" ht="11.25">
      <c r="B204" s="168"/>
      <c r="D204" s="149" t="s">
        <v>1207</v>
      </c>
      <c r="E204" s="169" t="s">
        <v>1</v>
      </c>
      <c r="F204" s="170" t="s">
        <v>3529</v>
      </c>
      <c r="H204" s="171">
        <v>188.98</v>
      </c>
      <c r="I204" s="172"/>
      <c r="L204" s="168"/>
      <c r="M204" s="173"/>
      <c r="T204" s="174"/>
      <c r="AT204" s="169" t="s">
        <v>1207</v>
      </c>
      <c r="AU204" s="169" t="s">
        <v>85</v>
      </c>
      <c r="AV204" s="12" t="s">
        <v>85</v>
      </c>
      <c r="AW204" s="12" t="s">
        <v>33</v>
      </c>
      <c r="AX204" s="12" t="s">
        <v>83</v>
      </c>
      <c r="AY204" s="169" t="s">
        <v>181</v>
      </c>
    </row>
    <row r="205" spans="2:65" s="1" customFormat="1" ht="16.5" customHeight="1">
      <c r="B205" s="134"/>
      <c r="C205" s="135" t="s">
        <v>284</v>
      </c>
      <c r="D205" s="135" t="s">
        <v>182</v>
      </c>
      <c r="E205" s="136" t="s">
        <v>2129</v>
      </c>
      <c r="F205" s="137" t="s">
        <v>2130</v>
      </c>
      <c r="G205" s="138" t="s">
        <v>734</v>
      </c>
      <c r="H205" s="139">
        <v>122.45099999999999</v>
      </c>
      <c r="I205" s="140"/>
      <c r="J205" s="141">
        <f>ROUND(I205*H205,2)</f>
        <v>0</v>
      </c>
      <c r="K205" s="137" t="s">
        <v>1</v>
      </c>
      <c r="L205" s="142"/>
      <c r="M205" s="143" t="s">
        <v>1</v>
      </c>
      <c r="N205" s="144" t="s">
        <v>41</v>
      </c>
      <c r="P205" s="145">
        <f>O205*H205</f>
        <v>0</v>
      </c>
      <c r="Q205" s="145">
        <v>8.8000000000000003E-4</v>
      </c>
      <c r="R205" s="145">
        <f>Q205*H205</f>
        <v>0.10775688</v>
      </c>
      <c r="S205" s="145">
        <v>0</v>
      </c>
      <c r="T205" s="146">
        <f>S205*H205</f>
        <v>0</v>
      </c>
      <c r="AR205" s="147" t="s">
        <v>187</v>
      </c>
      <c r="AT205" s="147" t="s">
        <v>182</v>
      </c>
      <c r="AU205" s="147" t="s">
        <v>85</v>
      </c>
      <c r="AY205" s="17" t="s">
        <v>181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83</v>
      </c>
      <c r="BK205" s="148">
        <f>ROUND(I205*H205,2)</f>
        <v>0</v>
      </c>
      <c r="BL205" s="17" t="s">
        <v>188</v>
      </c>
      <c r="BM205" s="147" t="s">
        <v>3530</v>
      </c>
    </row>
    <row r="206" spans="2:65" s="1" customFormat="1" ht="11.25">
      <c r="B206" s="32"/>
      <c r="D206" s="149" t="s">
        <v>190</v>
      </c>
      <c r="F206" s="150" t="s">
        <v>2130</v>
      </c>
      <c r="I206" s="151"/>
      <c r="L206" s="32"/>
      <c r="M206" s="152"/>
      <c r="T206" s="56"/>
      <c r="AT206" s="17" t="s">
        <v>190</v>
      </c>
      <c r="AU206" s="17" t="s">
        <v>85</v>
      </c>
    </row>
    <row r="207" spans="2:65" s="12" customFormat="1" ht="11.25">
      <c r="B207" s="168"/>
      <c r="D207" s="149" t="s">
        <v>1207</v>
      </c>
      <c r="E207" s="169" t="s">
        <v>1</v>
      </c>
      <c r="F207" s="170" t="s">
        <v>3531</v>
      </c>
      <c r="H207" s="171">
        <v>120.05</v>
      </c>
      <c r="I207" s="172"/>
      <c r="L207" s="168"/>
      <c r="M207" s="173"/>
      <c r="T207" s="174"/>
      <c r="AT207" s="169" t="s">
        <v>1207</v>
      </c>
      <c r="AU207" s="169" t="s">
        <v>85</v>
      </c>
      <c r="AV207" s="12" t="s">
        <v>85</v>
      </c>
      <c r="AW207" s="12" t="s">
        <v>33</v>
      </c>
      <c r="AX207" s="12" t="s">
        <v>76</v>
      </c>
      <c r="AY207" s="169" t="s">
        <v>181</v>
      </c>
    </row>
    <row r="208" spans="2:65" s="12" customFormat="1" ht="11.25">
      <c r="B208" s="168"/>
      <c r="D208" s="149" t="s">
        <v>1207</v>
      </c>
      <c r="E208" s="169" t="s">
        <v>1</v>
      </c>
      <c r="F208" s="170" t="s">
        <v>3532</v>
      </c>
      <c r="H208" s="171">
        <v>122.45099999999999</v>
      </c>
      <c r="I208" s="172"/>
      <c r="L208" s="168"/>
      <c r="M208" s="173"/>
      <c r="T208" s="174"/>
      <c r="AT208" s="169" t="s">
        <v>1207</v>
      </c>
      <c r="AU208" s="169" t="s">
        <v>85</v>
      </c>
      <c r="AV208" s="12" t="s">
        <v>85</v>
      </c>
      <c r="AW208" s="12" t="s">
        <v>33</v>
      </c>
      <c r="AX208" s="12" t="s">
        <v>83</v>
      </c>
      <c r="AY208" s="169" t="s">
        <v>181</v>
      </c>
    </row>
    <row r="209" spans="2:65" s="1" customFormat="1" ht="16.5" customHeight="1">
      <c r="B209" s="134"/>
      <c r="C209" s="135" t="s">
        <v>289</v>
      </c>
      <c r="D209" s="135" t="s">
        <v>182</v>
      </c>
      <c r="E209" s="136" t="s">
        <v>2134</v>
      </c>
      <c r="F209" s="137" t="s">
        <v>2135</v>
      </c>
      <c r="G209" s="138" t="s">
        <v>734</v>
      </c>
      <c r="H209" s="139">
        <v>70.308999999999997</v>
      </c>
      <c r="I209" s="140"/>
      <c r="J209" s="141">
        <f>ROUND(I209*H209,2)</f>
        <v>0</v>
      </c>
      <c r="K209" s="137" t="s">
        <v>1</v>
      </c>
      <c r="L209" s="142"/>
      <c r="M209" s="143" t="s">
        <v>1</v>
      </c>
      <c r="N209" s="144" t="s">
        <v>41</v>
      </c>
      <c r="P209" s="145">
        <f>O209*H209</f>
        <v>0</v>
      </c>
      <c r="Q209" s="145">
        <v>1.1000000000000001E-3</v>
      </c>
      <c r="R209" s="145">
        <f>Q209*H209</f>
        <v>7.7339900000000003E-2</v>
      </c>
      <c r="S209" s="145">
        <v>0</v>
      </c>
      <c r="T209" s="146">
        <f>S209*H209</f>
        <v>0</v>
      </c>
      <c r="AR209" s="147" t="s">
        <v>187</v>
      </c>
      <c r="AT209" s="147" t="s">
        <v>182</v>
      </c>
      <c r="AU209" s="147" t="s">
        <v>85</v>
      </c>
      <c r="AY209" s="17" t="s">
        <v>181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83</v>
      </c>
      <c r="BK209" s="148">
        <f>ROUND(I209*H209,2)</f>
        <v>0</v>
      </c>
      <c r="BL209" s="17" t="s">
        <v>188</v>
      </c>
      <c r="BM209" s="147" t="s">
        <v>3533</v>
      </c>
    </row>
    <row r="210" spans="2:65" s="1" customFormat="1" ht="11.25">
      <c r="B210" s="32"/>
      <c r="D210" s="149" t="s">
        <v>190</v>
      </c>
      <c r="F210" s="150" t="s">
        <v>2135</v>
      </c>
      <c r="I210" s="151"/>
      <c r="L210" s="32"/>
      <c r="M210" s="152"/>
      <c r="T210" s="56"/>
      <c r="AT210" s="17" t="s">
        <v>190</v>
      </c>
      <c r="AU210" s="17" t="s">
        <v>85</v>
      </c>
    </row>
    <row r="211" spans="2:65" s="12" customFormat="1" ht="11.25">
      <c r="B211" s="168"/>
      <c r="D211" s="149" t="s">
        <v>1207</v>
      </c>
      <c r="E211" s="169" t="s">
        <v>1</v>
      </c>
      <c r="F211" s="170" t="s">
        <v>3534</v>
      </c>
      <c r="H211" s="171">
        <v>68.930000000000007</v>
      </c>
      <c r="I211" s="172"/>
      <c r="L211" s="168"/>
      <c r="M211" s="173"/>
      <c r="T211" s="174"/>
      <c r="AT211" s="169" t="s">
        <v>1207</v>
      </c>
      <c r="AU211" s="169" t="s">
        <v>85</v>
      </c>
      <c r="AV211" s="12" t="s">
        <v>85</v>
      </c>
      <c r="AW211" s="12" t="s">
        <v>33</v>
      </c>
      <c r="AX211" s="12" t="s">
        <v>76</v>
      </c>
      <c r="AY211" s="169" t="s">
        <v>181</v>
      </c>
    </row>
    <row r="212" spans="2:65" s="12" customFormat="1" ht="11.25">
      <c r="B212" s="168"/>
      <c r="D212" s="149" t="s">
        <v>1207</v>
      </c>
      <c r="E212" s="169" t="s">
        <v>1</v>
      </c>
      <c r="F212" s="170" t="s">
        <v>3535</v>
      </c>
      <c r="H212" s="171">
        <v>70.308999999999997</v>
      </c>
      <c r="I212" s="172"/>
      <c r="L212" s="168"/>
      <c r="M212" s="173"/>
      <c r="T212" s="174"/>
      <c r="AT212" s="169" t="s">
        <v>1207</v>
      </c>
      <c r="AU212" s="169" t="s">
        <v>85</v>
      </c>
      <c r="AV212" s="12" t="s">
        <v>85</v>
      </c>
      <c r="AW212" s="12" t="s">
        <v>33</v>
      </c>
      <c r="AX212" s="12" t="s">
        <v>83</v>
      </c>
      <c r="AY212" s="169" t="s">
        <v>181</v>
      </c>
    </row>
    <row r="213" spans="2:65" s="1" customFormat="1" ht="37.9" customHeight="1">
      <c r="B213" s="134"/>
      <c r="C213" s="153" t="s">
        <v>293</v>
      </c>
      <c r="D213" s="153" t="s">
        <v>191</v>
      </c>
      <c r="E213" s="154" t="s">
        <v>2173</v>
      </c>
      <c r="F213" s="155" t="s">
        <v>2174</v>
      </c>
      <c r="G213" s="156" t="s">
        <v>868</v>
      </c>
      <c r="H213" s="157">
        <v>1.488</v>
      </c>
      <c r="I213" s="158"/>
      <c r="J213" s="159">
        <f>ROUND(I213*H213,2)</f>
        <v>0</v>
      </c>
      <c r="K213" s="155" t="s">
        <v>1</v>
      </c>
      <c r="L213" s="32"/>
      <c r="M213" s="160" t="s">
        <v>1</v>
      </c>
      <c r="N213" s="161" t="s">
        <v>41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188</v>
      </c>
      <c r="AT213" s="147" t="s">
        <v>191</v>
      </c>
      <c r="AU213" s="147" t="s">
        <v>85</v>
      </c>
      <c r="AY213" s="17" t="s">
        <v>181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83</v>
      </c>
      <c r="BK213" s="148">
        <f>ROUND(I213*H213,2)</f>
        <v>0</v>
      </c>
      <c r="BL213" s="17" t="s">
        <v>188</v>
      </c>
      <c r="BM213" s="147" t="s">
        <v>3536</v>
      </c>
    </row>
    <row r="214" spans="2:65" s="1" customFormat="1" ht="19.5">
      <c r="B214" s="32"/>
      <c r="D214" s="149" t="s">
        <v>190</v>
      </c>
      <c r="F214" s="150" t="s">
        <v>2174</v>
      </c>
      <c r="I214" s="151"/>
      <c r="L214" s="32"/>
      <c r="M214" s="152"/>
      <c r="T214" s="56"/>
      <c r="AT214" s="17" t="s">
        <v>190</v>
      </c>
      <c r="AU214" s="17" t="s">
        <v>85</v>
      </c>
    </row>
    <row r="215" spans="2:65" s="11" customFormat="1" ht="22.9" customHeight="1">
      <c r="B215" s="124"/>
      <c r="D215" s="125" t="s">
        <v>75</v>
      </c>
      <c r="E215" s="162" t="s">
        <v>2432</v>
      </c>
      <c r="F215" s="162" t="s">
        <v>2433</v>
      </c>
      <c r="I215" s="127"/>
      <c r="J215" s="163">
        <f>BK215</f>
        <v>0</v>
      </c>
      <c r="L215" s="124"/>
      <c r="M215" s="129"/>
      <c r="P215" s="130">
        <f>SUM(P216:P224)</f>
        <v>0</v>
      </c>
      <c r="R215" s="130">
        <f>SUM(R216:R224)</f>
        <v>0</v>
      </c>
      <c r="T215" s="131">
        <f>SUM(T216:T224)</f>
        <v>0</v>
      </c>
      <c r="AR215" s="125" t="s">
        <v>85</v>
      </c>
      <c r="AT215" s="132" t="s">
        <v>75</v>
      </c>
      <c r="AU215" s="132" t="s">
        <v>83</v>
      </c>
      <c r="AY215" s="125" t="s">
        <v>181</v>
      </c>
      <c r="BK215" s="133">
        <f>SUM(BK216:BK224)</f>
        <v>0</v>
      </c>
    </row>
    <row r="216" spans="2:65" s="1" customFormat="1" ht="16.5" customHeight="1">
      <c r="B216" s="134"/>
      <c r="C216" s="153" t="s">
        <v>298</v>
      </c>
      <c r="D216" s="153" t="s">
        <v>191</v>
      </c>
      <c r="E216" s="154" t="s">
        <v>3433</v>
      </c>
      <c r="F216" s="155" t="s">
        <v>3537</v>
      </c>
      <c r="G216" s="156" t="s">
        <v>889</v>
      </c>
      <c r="H216" s="157">
        <v>2</v>
      </c>
      <c r="I216" s="158"/>
      <c r="J216" s="159">
        <f>ROUND(I216*H216,2)</f>
        <v>0</v>
      </c>
      <c r="K216" s="155" t="s">
        <v>1</v>
      </c>
      <c r="L216" s="32"/>
      <c r="M216" s="160" t="s">
        <v>1</v>
      </c>
      <c r="N216" s="161" t="s">
        <v>41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188</v>
      </c>
      <c r="AT216" s="147" t="s">
        <v>191</v>
      </c>
      <c r="AU216" s="147" t="s">
        <v>85</v>
      </c>
      <c r="AY216" s="17" t="s">
        <v>181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83</v>
      </c>
      <c r="BK216" s="148">
        <f>ROUND(I216*H216,2)</f>
        <v>0</v>
      </c>
      <c r="BL216" s="17" t="s">
        <v>188</v>
      </c>
      <c r="BM216" s="147" t="s">
        <v>3538</v>
      </c>
    </row>
    <row r="217" spans="2:65" s="1" customFormat="1" ht="11.25">
      <c r="B217" s="32"/>
      <c r="D217" s="149" t="s">
        <v>190</v>
      </c>
      <c r="F217" s="150" t="s">
        <v>3537</v>
      </c>
      <c r="I217" s="151"/>
      <c r="L217" s="32"/>
      <c r="M217" s="152"/>
      <c r="T217" s="56"/>
      <c r="AT217" s="17" t="s">
        <v>190</v>
      </c>
      <c r="AU217" s="17" t="s">
        <v>85</v>
      </c>
    </row>
    <row r="218" spans="2:65" s="12" customFormat="1" ht="33.75">
      <c r="B218" s="168"/>
      <c r="D218" s="149" t="s">
        <v>1207</v>
      </c>
      <c r="E218" s="169" t="s">
        <v>1</v>
      </c>
      <c r="F218" s="170" t="s">
        <v>3539</v>
      </c>
      <c r="H218" s="171">
        <v>2</v>
      </c>
      <c r="I218" s="172"/>
      <c r="L218" s="168"/>
      <c r="M218" s="173"/>
      <c r="T218" s="174"/>
      <c r="AT218" s="169" t="s">
        <v>1207</v>
      </c>
      <c r="AU218" s="169" t="s">
        <v>85</v>
      </c>
      <c r="AV218" s="12" t="s">
        <v>85</v>
      </c>
      <c r="AW218" s="12" t="s">
        <v>33</v>
      </c>
      <c r="AX218" s="12" t="s">
        <v>83</v>
      </c>
      <c r="AY218" s="169" t="s">
        <v>181</v>
      </c>
    </row>
    <row r="219" spans="2:65" s="1" customFormat="1" ht="24.2" customHeight="1">
      <c r="B219" s="134"/>
      <c r="C219" s="153" t="s">
        <v>302</v>
      </c>
      <c r="D219" s="153" t="s">
        <v>191</v>
      </c>
      <c r="E219" s="154" t="s">
        <v>3540</v>
      </c>
      <c r="F219" s="155" t="s">
        <v>3541</v>
      </c>
      <c r="G219" s="156" t="s">
        <v>889</v>
      </c>
      <c r="H219" s="157">
        <v>1</v>
      </c>
      <c r="I219" s="158"/>
      <c r="J219" s="159">
        <f>ROUND(I219*H219,2)</f>
        <v>0</v>
      </c>
      <c r="K219" s="155" t="s">
        <v>1</v>
      </c>
      <c r="L219" s="32"/>
      <c r="M219" s="160" t="s">
        <v>1</v>
      </c>
      <c r="N219" s="161" t="s">
        <v>41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AR219" s="147" t="s">
        <v>188</v>
      </c>
      <c r="AT219" s="147" t="s">
        <v>191</v>
      </c>
      <c r="AU219" s="147" t="s">
        <v>85</v>
      </c>
      <c r="AY219" s="17" t="s">
        <v>181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83</v>
      </c>
      <c r="BK219" s="148">
        <f>ROUND(I219*H219,2)</f>
        <v>0</v>
      </c>
      <c r="BL219" s="17" t="s">
        <v>188</v>
      </c>
      <c r="BM219" s="147" t="s">
        <v>3542</v>
      </c>
    </row>
    <row r="220" spans="2:65" s="1" customFormat="1" ht="19.5">
      <c r="B220" s="32"/>
      <c r="D220" s="149" t="s">
        <v>190</v>
      </c>
      <c r="F220" s="150" t="s">
        <v>3541</v>
      </c>
      <c r="I220" s="151"/>
      <c r="L220" s="32"/>
      <c r="M220" s="152"/>
      <c r="T220" s="56"/>
      <c r="AT220" s="17" t="s">
        <v>190</v>
      </c>
      <c r="AU220" s="17" t="s">
        <v>85</v>
      </c>
    </row>
    <row r="221" spans="2:65" s="12" customFormat="1" ht="33.75">
      <c r="B221" s="168"/>
      <c r="D221" s="149" t="s">
        <v>1207</v>
      </c>
      <c r="E221" s="169" t="s">
        <v>1</v>
      </c>
      <c r="F221" s="170" t="s">
        <v>3543</v>
      </c>
      <c r="H221" s="171">
        <v>1</v>
      </c>
      <c r="I221" s="172"/>
      <c r="L221" s="168"/>
      <c r="M221" s="173"/>
      <c r="T221" s="174"/>
      <c r="AT221" s="169" t="s">
        <v>1207</v>
      </c>
      <c r="AU221" s="169" t="s">
        <v>85</v>
      </c>
      <c r="AV221" s="12" t="s">
        <v>85</v>
      </c>
      <c r="AW221" s="12" t="s">
        <v>33</v>
      </c>
      <c r="AX221" s="12" t="s">
        <v>83</v>
      </c>
      <c r="AY221" s="169" t="s">
        <v>181</v>
      </c>
    </row>
    <row r="222" spans="2:65" s="1" customFormat="1" ht="16.5" customHeight="1">
      <c r="B222" s="134"/>
      <c r="C222" s="153" t="s">
        <v>306</v>
      </c>
      <c r="D222" s="153" t="s">
        <v>191</v>
      </c>
      <c r="E222" s="154" t="s">
        <v>3544</v>
      </c>
      <c r="F222" s="155" t="s">
        <v>3545</v>
      </c>
      <c r="G222" s="156" t="s">
        <v>889</v>
      </c>
      <c r="H222" s="157">
        <v>1</v>
      </c>
      <c r="I222" s="158"/>
      <c r="J222" s="159">
        <f>ROUND(I222*H222,2)</f>
        <v>0</v>
      </c>
      <c r="K222" s="155" t="s">
        <v>1</v>
      </c>
      <c r="L222" s="32"/>
      <c r="M222" s="160" t="s">
        <v>1</v>
      </c>
      <c r="N222" s="161" t="s">
        <v>41</v>
      </c>
      <c r="P222" s="145">
        <f>O222*H222</f>
        <v>0</v>
      </c>
      <c r="Q222" s="145">
        <v>0</v>
      </c>
      <c r="R222" s="145">
        <f>Q222*H222</f>
        <v>0</v>
      </c>
      <c r="S222" s="145">
        <v>0</v>
      </c>
      <c r="T222" s="146">
        <f>S222*H222</f>
        <v>0</v>
      </c>
      <c r="AR222" s="147" t="s">
        <v>188</v>
      </c>
      <c r="AT222" s="147" t="s">
        <v>191</v>
      </c>
      <c r="AU222" s="147" t="s">
        <v>85</v>
      </c>
      <c r="AY222" s="17" t="s">
        <v>181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7" t="s">
        <v>83</v>
      </c>
      <c r="BK222" s="148">
        <f>ROUND(I222*H222,2)</f>
        <v>0</v>
      </c>
      <c r="BL222" s="17" t="s">
        <v>188</v>
      </c>
      <c r="BM222" s="147" t="s">
        <v>3546</v>
      </c>
    </row>
    <row r="223" spans="2:65" s="1" customFormat="1" ht="11.25">
      <c r="B223" s="32"/>
      <c r="D223" s="149" t="s">
        <v>190</v>
      </c>
      <c r="F223" s="150" t="s">
        <v>3545</v>
      </c>
      <c r="I223" s="151"/>
      <c r="L223" s="32"/>
      <c r="M223" s="152"/>
      <c r="T223" s="56"/>
      <c r="AT223" s="17" t="s">
        <v>190</v>
      </c>
      <c r="AU223" s="17" t="s">
        <v>85</v>
      </c>
    </row>
    <row r="224" spans="2:65" s="12" customFormat="1" ht="22.5">
      <c r="B224" s="168"/>
      <c r="D224" s="149" t="s">
        <v>1207</v>
      </c>
      <c r="E224" s="169" t="s">
        <v>1</v>
      </c>
      <c r="F224" s="170" t="s">
        <v>3547</v>
      </c>
      <c r="H224" s="171">
        <v>1</v>
      </c>
      <c r="I224" s="172"/>
      <c r="L224" s="168"/>
      <c r="M224" s="173"/>
      <c r="T224" s="174"/>
      <c r="AT224" s="169" t="s">
        <v>1207</v>
      </c>
      <c r="AU224" s="169" t="s">
        <v>85</v>
      </c>
      <c r="AV224" s="12" t="s">
        <v>85</v>
      </c>
      <c r="AW224" s="12" t="s">
        <v>33</v>
      </c>
      <c r="AX224" s="12" t="s">
        <v>83</v>
      </c>
      <c r="AY224" s="169" t="s">
        <v>181</v>
      </c>
    </row>
    <row r="225" spans="2:65" s="11" customFormat="1" ht="22.9" customHeight="1">
      <c r="B225" s="124"/>
      <c r="D225" s="125" t="s">
        <v>75</v>
      </c>
      <c r="E225" s="162" t="s">
        <v>3548</v>
      </c>
      <c r="F225" s="162" t="s">
        <v>3549</v>
      </c>
      <c r="I225" s="127"/>
      <c r="J225" s="163">
        <f>BK225</f>
        <v>0</v>
      </c>
      <c r="L225" s="124"/>
      <c r="M225" s="129"/>
      <c r="P225" s="130">
        <f>SUM(P226:P233)</f>
        <v>0</v>
      </c>
      <c r="R225" s="130">
        <f>SUM(R226:R233)</f>
        <v>0</v>
      </c>
      <c r="T225" s="131">
        <f>SUM(T226:T233)</f>
        <v>0</v>
      </c>
      <c r="AR225" s="125" t="s">
        <v>85</v>
      </c>
      <c r="AT225" s="132" t="s">
        <v>75</v>
      </c>
      <c r="AU225" s="132" t="s">
        <v>83</v>
      </c>
      <c r="AY225" s="125" t="s">
        <v>181</v>
      </c>
      <c r="BK225" s="133">
        <f>SUM(BK226:BK233)</f>
        <v>0</v>
      </c>
    </row>
    <row r="226" spans="2:65" s="1" customFormat="1" ht="16.5" customHeight="1">
      <c r="B226" s="134"/>
      <c r="C226" s="153" t="s">
        <v>310</v>
      </c>
      <c r="D226" s="153" t="s">
        <v>191</v>
      </c>
      <c r="E226" s="154" t="s">
        <v>3550</v>
      </c>
      <c r="F226" s="155" t="s">
        <v>3551</v>
      </c>
      <c r="G226" s="156" t="s">
        <v>734</v>
      </c>
      <c r="H226" s="157">
        <v>70</v>
      </c>
      <c r="I226" s="158"/>
      <c r="J226" s="159">
        <f>ROUND(I226*H226,2)</f>
        <v>0</v>
      </c>
      <c r="K226" s="155" t="s">
        <v>1</v>
      </c>
      <c r="L226" s="32"/>
      <c r="M226" s="160" t="s">
        <v>1</v>
      </c>
      <c r="N226" s="161" t="s">
        <v>41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AR226" s="147" t="s">
        <v>188</v>
      </c>
      <c r="AT226" s="147" t="s">
        <v>191</v>
      </c>
      <c r="AU226" s="147" t="s">
        <v>85</v>
      </c>
      <c r="AY226" s="17" t="s">
        <v>181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83</v>
      </c>
      <c r="BK226" s="148">
        <f>ROUND(I226*H226,2)</f>
        <v>0</v>
      </c>
      <c r="BL226" s="17" t="s">
        <v>188</v>
      </c>
      <c r="BM226" s="147" t="s">
        <v>3552</v>
      </c>
    </row>
    <row r="227" spans="2:65" s="1" customFormat="1" ht="11.25">
      <c r="B227" s="32"/>
      <c r="D227" s="149" t="s">
        <v>190</v>
      </c>
      <c r="F227" s="150" t="s">
        <v>3551</v>
      </c>
      <c r="I227" s="151"/>
      <c r="L227" s="32"/>
      <c r="M227" s="152"/>
      <c r="T227" s="56"/>
      <c r="AT227" s="17" t="s">
        <v>190</v>
      </c>
      <c r="AU227" s="17" t="s">
        <v>85</v>
      </c>
    </row>
    <row r="228" spans="2:65" s="1" customFormat="1" ht="21.75" customHeight="1">
      <c r="B228" s="134"/>
      <c r="C228" s="153" t="s">
        <v>314</v>
      </c>
      <c r="D228" s="153" t="s">
        <v>191</v>
      </c>
      <c r="E228" s="154" t="s">
        <v>3553</v>
      </c>
      <c r="F228" s="155" t="s">
        <v>3554</v>
      </c>
      <c r="G228" s="156" t="s">
        <v>734</v>
      </c>
      <c r="H228" s="157">
        <v>70</v>
      </c>
      <c r="I228" s="158"/>
      <c r="J228" s="159">
        <f>ROUND(I228*H228,2)</f>
        <v>0</v>
      </c>
      <c r="K228" s="155" t="s">
        <v>1</v>
      </c>
      <c r="L228" s="32"/>
      <c r="M228" s="160" t="s">
        <v>1</v>
      </c>
      <c r="N228" s="161" t="s">
        <v>41</v>
      </c>
      <c r="P228" s="145">
        <f>O228*H228</f>
        <v>0</v>
      </c>
      <c r="Q228" s="145">
        <v>0</v>
      </c>
      <c r="R228" s="145">
        <f>Q228*H228</f>
        <v>0</v>
      </c>
      <c r="S228" s="145">
        <v>0</v>
      </c>
      <c r="T228" s="146">
        <f>S228*H228</f>
        <v>0</v>
      </c>
      <c r="AR228" s="147" t="s">
        <v>188</v>
      </c>
      <c r="AT228" s="147" t="s">
        <v>191</v>
      </c>
      <c r="AU228" s="147" t="s">
        <v>85</v>
      </c>
      <c r="AY228" s="17" t="s">
        <v>181</v>
      </c>
      <c r="BE228" s="148">
        <f>IF(N228="základní",J228,0)</f>
        <v>0</v>
      </c>
      <c r="BF228" s="148">
        <f>IF(N228="snížená",J228,0)</f>
        <v>0</v>
      </c>
      <c r="BG228" s="148">
        <f>IF(N228="zákl. přenesená",J228,0)</f>
        <v>0</v>
      </c>
      <c r="BH228" s="148">
        <f>IF(N228="sníž. přenesená",J228,0)</f>
        <v>0</v>
      </c>
      <c r="BI228" s="148">
        <f>IF(N228="nulová",J228,0)</f>
        <v>0</v>
      </c>
      <c r="BJ228" s="17" t="s">
        <v>83</v>
      </c>
      <c r="BK228" s="148">
        <f>ROUND(I228*H228,2)</f>
        <v>0</v>
      </c>
      <c r="BL228" s="17" t="s">
        <v>188</v>
      </c>
      <c r="BM228" s="147" t="s">
        <v>3555</v>
      </c>
    </row>
    <row r="229" spans="2:65" s="1" customFormat="1" ht="11.25">
      <c r="B229" s="32"/>
      <c r="D229" s="149" t="s">
        <v>190</v>
      </c>
      <c r="F229" s="150" t="s">
        <v>3554</v>
      </c>
      <c r="I229" s="151"/>
      <c r="L229" s="32"/>
      <c r="M229" s="152"/>
      <c r="T229" s="56"/>
      <c r="AT229" s="17" t="s">
        <v>190</v>
      </c>
      <c r="AU229" s="17" t="s">
        <v>85</v>
      </c>
    </row>
    <row r="230" spans="2:65" s="1" customFormat="1" ht="16.5" customHeight="1">
      <c r="B230" s="134"/>
      <c r="C230" s="135" t="s">
        <v>318</v>
      </c>
      <c r="D230" s="135" t="s">
        <v>182</v>
      </c>
      <c r="E230" s="136" t="s">
        <v>1890</v>
      </c>
      <c r="F230" s="137" t="s">
        <v>3556</v>
      </c>
      <c r="G230" s="138" t="s">
        <v>734</v>
      </c>
      <c r="H230" s="139">
        <v>75.599999999999994</v>
      </c>
      <c r="I230" s="140"/>
      <c r="J230" s="141">
        <f>ROUND(I230*H230,2)</f>
        <v>0</v>
      </c>
      <c r="K230" s="137" t="s">
        <v>1</v>
      </c>
      <c r="L230" s="142"/>
      <c r="M230" s="143" t="s">
        <v>1</v>
      </c>
      <c r="N230" s="144" t="s">
        <v>41</v>
      </c>
      <c r="P230" s="145">
        <f>O230*H230</f>
        <v>0</v>
      </c>
      <c r="Q230" s="145">
        <v>0</v>
      </c>
      <c r="R230" s="145">
        <f>Q230*H230</f>
        <v>0</v>
      </c>
      <c r="S230" s="145">
        <v>0</v>
      </c>
      <c r="T230" s="146">
        <f>S230*H230</f>
        <v>0</v>
      </c>
      <c r="AR230" s="147" t="s">
        <v>187</v>
      </c>
      <c r="AT230" s="147" t="s">
        <v>182</v>
      </c>
      <c r="AU230" s="147" t="s">
        <v>85</v>
      </c>
      <c r="AY230" s="17" t="s">
        <v>181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7" t="s">
        <v>83</v>
      </c>
      <c r="BK230" s="148">
        <f>ROUND(I230*H230,2)</f>
        <v>0</v>
      </c>
      <c r="BL230" s="17" t="s">
        <v>188</v>
      </c>
      <c r="BM230" s="147" t="s">
        <v>3557</v>
      </c>
    </row>
    <row r="231" spans="2:65" s="1" customFormat="1" ht="11.25">
      <c r="B231" s="32"/>
      <c r="D231" s="149" t="s">
        <v>190</v>
      </c>
      <c r="F231" s="150" t="s">
        <v>3556</v>
      </c>
      <c r="I231" s="151"/>
      <c r="L231" s="32"/>
      <c r="M231" s="152"/>
      <c r="T231" s="56"/>
      <c r="AT231" s="17" t="s">
        <v>190</v>
      </c>
      <c r="AU231" s="17" t="s">
        <v>85</v>
      </c>
    </row>
    <row r="232" spans="2:65" s="12" customFormat="1" ht="33.75">
      <c r="B232" s="168"/>
      <c r="D232" s="149" t="s">
        <v>1207</v>
      </c>
      <c r="E232" s="169" t="s">
        <v>1</v>
      </c>
      <c r="F232" s="170" t="s">
        <v>3558</v>
      </c>
      <c r="H232" s="171">
        <v>70</v>
      </c>
      <c r="I232" s="172"/>
      <c r="L232" s="168"/>
      <c r="M232" s="173"/>
      <c r="T232" s="174"/>
      <c r="AT232" s="169" t="s">
        <v>1207</v>
      </c>
      <c r="AU232" s="169" t="s">
        <v>85</v>
      </c>
      <c r="AV232" s="12" t="s">
        <v>85</v>
      </c>
      <c r="AW232" s="12" t="s">
        <v>33</v>
      </c>
      <c r="AX232" s="12" t="s">
        <v>76</v>
      </c>
      <c r="AY232" s="169" t="s">
        <v>181</v>
      </c>
    </row>
    <row r="233" spans="2:65" s="12" customFormat="1" ht="11.25">
      <c r="B233" s="168"/>
      <c r="D233" s="149" t="s">
        <v>1207</v>
      </c>
      <c r="E233" s="169" t="s">
        <v>1</v>
      </c>
      <c r="F233" s="170" t="s">
        <v>3559</v>
      </c>
      <c r="H233" s="171">
        <v>75.599999999999994</v>
      </c>
      <c r="I233" s="172"/>
      <c r="L233" s="168"/>
      <c r="M233" s="173"/>
      <c r="T233" s="174"/>
      <c r="AT233" s="169" t="s">
        <v>1207</v>
      </c>
      <c r="AU233" s="169" t="s">
        <v>85</v>
      </c>
      <c r="AV233" s="12" t="s">
        <v>85</v>
      </c>
      <c r="AW233" s="12" t="s">
        <v>33</v>
      </c>
      <c r="AX233" s="12" t="s">
        <v>83</v>
      </c>
      <c r="AY233" s="169" t="s">
        <v>181</v>
      </c>
    </row>
    <row r="234" spans="2:65" s="11" customFormat="1" ht="22.9" customHeight="1">
      <c r="B234" s="124"/>
      <c r="D234" s="125" t="s">
        <v>75</v>
      </c>
      <c r="E234" s="162" t="s">
        <v>2633</v>
      </c>
      <c r="F234" s="162" t="s">
        <v>2634</v>
      </c>
      <c r="I234" s="127"/>
      <c r="J234" s="163">
        <f>BK234</f>
        <v>0</v>
      </c>
      <c r="L234" s="124"/>
      <c r="M234" s="129"/>
      <c r="P234" s="130">
        <f>SUM(P235:P285)</f>
        <v>0</v>
      </c>
      <c r="R234" s="130">
        <f>SUM(R235:R285)</f>
        <v>0.15554669999999998</v>
      </c>
      <c r="T234" s="131">
        <f>SUM(T235:T285)</f>
        <v>0.75419000000000003</v>
      </c>
      <c r="AR234" s="125" t="s">
        <v>85</v>
      </c>
      <c r="AT234" s="132" t="s">
        <v>75</v>
      </c>
      <c r="AU234" s="132" t="s">
        <v>83</v>
      </c>
      <c r="AY234" s="125" t="s">
        <v>181</v>
      </c>
      <c r="BK234" s="133">
        <f>SUM(BK235:BK285)</f>
        <v>0</v>
      </c>
    </row>
    <row r="235" spans="2:65" s="1" customFormat="1" ht="24.2" customHeight="1">
      <c r="B235" s="134"/>
      <c r="C235" s="153" t="s">
        <v>322</v>
      </c>
      <c r="D235" s="153" t="s">
        <v>191</v>
      </c>
      <c r="E235" s="154" t="s">
        <v>2640</v>
      </c>
      <c r="F235" s="155" t="s">
        <v>2641</v>
      </c>
      <c r="G235" s="156" t="s">
        <v>734</v>
      </c>
      <c r="H235" s="157">
        <v>211.37</v>
      </c>
      <c r="I235" s="158"/>
      <c r="J235" s="159">
        <f>ROUND(I235*H235,2)</f>
        <v>0</v>
      </c>
      <c r="K235" s="155" t="s">
        <v>1</v>
      </c>
      <c r="L235" s="32"/>
      <c r="M235" s="160" t="s">
        <v>1</v>
      </c>
      <c r="N235" s="161" t="s">
        <v>41</v>
      </c>
      <c r="P235" s="145">
        <f>O235*H235</f>
        <v>0</v>
      </c>
      <c r="Q235" s="145">
        <v>0</v>
      </c>
      <c r="R235" s="145">
        <f>Q235*H235</f>
        <v>0</v>
      </c>
      <c r="S235" s="145">
        <v>0</v>
      </c>
      <c r="T235" s="146">
        <f>S235*H235</f>
        <v>0</v>
      </c>
      <c r="AR235" s="147" t="s">
        <v>188</v>
      </c>
      <c r="AT235" s="147" t="s">
        <v>191</v>
      </c>
      <c r="AU235" s="147" t="s">
        <v>85</v>
      </c>
      <c r="AY235" s="17" t="s">
        <v>181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83</v>
      </c>
      <c r="BK235" s="148">
        <f>ROUND(I235*H235,2)</f>
        <v>0</v>
      </c>
      <c r="BL235" s="17" t="s">
        <v>188</v>
      </c>
      <c r="BM235" s="147" t="s">
        <v>3560</v>
      </c>
    </row>
    <row r="236" spans="2:65" s="1" customFormat="1" ht="11.25">
      <c r="B236" s="32"/>
      <c r="D236" s="149" t="s">
        <v>190</v>
      </c>
      <c r="F236" s="150" t="s">
        <v>2641</v>
      </c>
      <c r="I236" s="151"/>
      <c r="L236" s="32"/>
      <c r="M236" s="152"/>
      <c r="T236" s="56"/>
      <c r="AT236" s="17" t="s">
        <v>190</v>
      </c>
      <c r="AU236" s="17" t="s">
        <v>85</v>
      </c>
    </row>
    <row r="237" spans="2:65" s="12" customFormat="1" ht="11.25">
      <c r="B237" s="168"/>
      <c r="D237" s="149" t="s">
        <v>1207</v>
      </c>
      <c r="E237" s="169" t="s">
        <v>1</v>
      </c>
      <c r="F237" s="170" t="s">
        <v>3561</v>
      </c>
      <c r="H237" s="171">
        <v>98.66</v>
      </c>
      <c r="I237" s="172"/>
      <c r="L237" s="168"/>
      <c r="M237" s="173"/>
      <c r="T237" s="174"/>
      <c r="AT237" s="169" t="s">
        <v>1207</v>
      </c>
      <c r="AU237" s="169" t="s">
        <v>85</v>
      </c>
      <c r="AV237" s="12" t="s">
        <v>85</v>
      </c>
      <c r="AW237" s="12" t="s">
        <v>33</v>
      </c>
      <c r="AX237" s="12" t="s">
        <v>76</v>
      </c>
      <c r="AY237" s="169" t="s">
        <v>181</v>
      </c>
    </row>
    <row r="238" spans="2:65" s="12" customFormat="1" ht="11.25">
      <c r="B238" s="168"/>
      <c r="D238" s="149" t="s">
        <v>1207</v>
      </c>
      <c r="E238" s="169" t="s">
        <v>1</v>
      </c>
      <c r="F238" s="170" t="s">
        <v>3562</v>
      </c>
      <c r="H238" s="171">
        <v>112.71</v>
      </c>
      <c r="I238" s="172"/>
      <c r="L238" s="168"/>
      <c r="M238" s="173"/>
      <c r="T238" s="174"/>
      <c r="AT238" s="169" t="s">
        <v>1207</v>
      </c>
      <c r="AU238" s="169" t="s">
        <v>85</v>
      </c>
      <c r="AV238" s="12" t="s">
        <v>85</v>
      </c>
      <c r="AW238" s="12" t="s">
        <v>33</v>
      </c>
      <c r="AX238" s="12" t="s">
        <v>76</v>
      </c>
      <c r="AY238" s="169" t="s">
        <v>181</v>
      </c>
    </row>
    <row r="239" spans="2:65" s="14" customFormat="1" ht="11.25">
      <c r="B239" s="181"/>
      <c r="D239" s="149" t="s">
        <v>1207</v>
      </c>
      <c r="E239" s="182" t="s">
        <v>1</v>
      </c>
      <c r="F239" s="183" t="s">
        <v>1221</v>
      </c>
      <c r="H239" s="184">
        <v>211.37</v>
      </c>
      <c r="I239" s="185"/>
      <c r="L239" s="181"/>
      <c r="M239" s="186"/>
      <c r="T239" s="187"/>
      <c r="AT239" s="182" t="s">
        <v>1207</v>
      </c>
      <c r="AU239" s="182" t="s">
        <v>85</v>
      </c>
      <c r="AV239" s="14" t="s">
        <v>200</v>
      </c>
      <c r="AW239" s="14" t="s">
        <v>33</v>
      </c>
      <c r="AX239" s="14" t="s">
        <v>83</v>
      </c>
      <c r="AY239" s="182" t="s">
        <v>181</v>
      </c>
    </row>
    <row r="240" spans="2:65" s="1" customFormat="1" ht="16.5" customHeight="1">
      <c r="B240" s="134"/>
      <c r="C240" s="153" t="s">
        <v>187</v>
      </c>
      <c r="D240" s="153" t="s">
        <v>191</v>
      </c>
      <c r="E240" s="154" t="s">
        <v>3563</v>
      </c>
      <c r="F240" s="155" t="s">
        <v>3564</v>
      </c>
      <c r="G240" s="156" t="s">
        <v>734</v>
      </c>
      <c r="H240" s="157">
        <v>211.37</v>
      </c>
      <c r="I240" s="158"/>
      <c r="J240" s="159">
        <f>ROUND(I240*H240,2)</f>
        <v>0</v>
      </c>
      <c r="K240" s="155" t="s">
        <v>1</v>
      </c>
      <c r="L240" s="32"/>
      <c r="M240" s="160" t="s">
        <v>1</v>
      </c>
      <c r="N240" s="161" t="s">
        <v>41</v>
      </c>
      <c r="P240" s="145">
        <f>O240*H240</f>
        <v>0</v>
      </c>
      <c r="Q240" s="145">
        <v>0</v>
      </c>
      <c r="R240" s="145">
        <f>Q240*H240</f>
        <v>0</v>
      </c>
      <c r="S240" s="145">
        <v>0</v>
      </c>
      <c r="T240" s="146">
        <f>S240*H240</f>
        <v>0</v>
      </c>
      <c r="AR240" s="147" t="s">
        <v>188</v>
      </c>
      <c r="AT240" s="147" t="s">
        <v>191</v>
      </c>
      <c r="AU240" s="147" t="s">
        <v>85</v>
      </c>
      <c r="AY240" s="17" t="s">
        <v>181</v>
      </c>
      <c r="BE240" s="148">
        <f>IF(N240="základní",J240,0)</f>
        <v>0</v>
      </c>
      <c r="BF240" s="148">
        <f>IF(N240="snížená",J240,0)</f>
        <v>0</v>
      </c>
      <c r="BG240" s="148">
        <f>IF(N240="zákl. přenesená",J240,0)</f>
        <v>0</v>
      </c>
      <c r="BH240" s="148">
        <f>IF(N240="sníž. přenesená",J240,0)</f>
        <v>0</v>
      </c>
      <c r="BI240" s="148">
        <f>IF(N240="nulová",J240,0)</f>
        <v>0</v>
      </c>
      <c r="BJ240" s="17" t="s">
        <v>83</v>
      </c>
      <c r="BK240" s="148">
        <f>ROUND(I240*H240,2)</f>
        <v>0</v>
      </c>
      <c r="BL240" s="17" t="s">
        <v>188</v>
      </c>
      <c r="BM240" s="147" t="s">
        <v>3565</v>
      </c>
    </row>
    <row r="241" spans="2:65" s="1" customFormat="1" ht="11.25">
      <c r="B241" s="32"/>
      <c r="D241" s="149" t="s">
        <v>190</v>
      </c>
      <c r="F241" s="150" t="s">
        <v>3564</v>
      </c>
      <c r="I241" s="151"/>
      <c r="L241" s="32"/>
      <c r="M241" s="152"/>
      <c r="T241" s="56"/>
      <c r="AT241" s="17" t="s">
        <v>190</v>
      </c>
      <c r="AU241" s="17" t="s">
        <v>85</v>
      </c>
    </row>
    <row r="242" spans="2:65" s="12" customFormat="1" ht="11.25">
      <c r="B242" s="168"/>
      <c r="D242" s="149" t="s">
        <v>1207</v>
      </c>
      <c r="E242" s="169" t="s">
        <v>1</v>
      </c>
      <c r="F242" s="170" t="s">
        <v>3561</v>
      </c>
      <c r="H242" s="171">
        <v>98.66</v>
      </c>
      <c r="I242" s="172"/>
      <c r="L242" s="168"/>
      <c r="M242" s="173"/>
      <c r="T242" s="174"/>
      <c r="AT242" s="169" t="s">
        <v>1207</v>
      </c>
      <c r="AU242" s="169" t="s">
        <v>85</v>
      </c>
      <c r="AV242" s="12" t="s">
        <v>85</v>
      </c>
      <c r="AW242" s="12" t="s">
        <v>33</v>
      </c>
      <c r="AX242" s="12" t="s">
        <v>76</v>
      </c>
      <c r="AY242" s="169" t="s">
        <v>181</v>
      </c>
    </row>
    <row r="243" spans="2:65" s="12" customFormat="1" ht="11.25">
      <c r="B243" s="168"/>
      <c r="D243" s="149" t="s">
        <v>1207</v>
      </c>
      <c r="E243" s="169" t="s">
        <v>1</v>
      </c>
      <c r="F243" s="170" t="s">
        <v>3562</v>
      </c>
      <c r="H243" s="171">
        <v>112.71</v>
      </c>
      <c r="I243" s="172"/>
      <c r="L243" s="168"/>
      <c r="M243" s="173"/>
      <c r="T243" s="174"/>
      <c r="AT243" s="169" t="s">
        <v>1207</v>
      </c>
      <c r="AU243" s="169" t="s">
        <v>85</v>
      </c>
      <c r="AV243" s="12" t="s">
        <v>85</v>
      </c>
      <c r="AW243" s="12" t="s">
        <v>33</v>
      </c>
      <c r="AX243" s="12" t="s">
        <v>76</v>
      </c>
      <c r="AY243" s="169" t="s">
        <v>181</v>
      </c>
    </row>
    <row r="244" spans="2:65" s="14" customFormat="1" ht="11.25">
      <c r="B244" s="181"/>
      <c r="D244" s="149" t="s">
        <v>1207</v>
      </c>
      <c r="E244" s="182" t="s">
        <v>1</v>
      </c>
      <c r="F244" s="183" t="s">
        <v>1221</v>
      </c>
      <c r="H244" s="184">
        <v>211.37</v>
      </c>
      <c r="I244" s="185"/>
      <c r="L244" s="181"/>
      <c r="M244" s="186"/>
      <c r="T244" s="187"/>
      <c r="AT244" s="182" t="s">
        <v>1207</v>
      </c>
      <c r="AU244" s="182" t="s">
        <v>85</v>
      </c>
      <c r="AV244" s="14" t="s">
        <v>200</v>
      </c>
      <c r="AW244" s="14" t="s">
        <v>33</v>
      </c>
      <c r="AX244" s="14" t="s">
        <v>83</v>
      </c>
      <c r="AY244" s="182" t="s">
        <v>181</v>
      </c>
    </row>
    <row r="245" spans="2:65" s="1" customFormat="1" ht="24.2" customHeight="1">
      <c r="B245" s="134"/>
      <c r="C245" s="153" t="s">
        <v>329</v>
      </c>
      <c r="D245" s="153" t="s">
        <v>191</v>
      </c>
      <c r="E245" s="154" t="s">
        <v>3566</v>
      </c>
      <c r="F245" s="155" t="s">
        <v>3567</v>
      </c>
      <c r="G245" s="156" t="s">
        <v>734</v>
      </c>
      <c r="H245" s="157">
        <v>280.58</v>
      </c>
      <c r="I245" s="158"/>
      <c r="J245" s="159">
        <f>ROUND(I245*H245,2)</f>
        <v>0</v>
      </c>
      <c r="K245" s="155" t="s">
        <v>1</v>
      </c>
      <c r="L245" s="32"/>
      <c r="M245" s="160" t="s">
        <v>1</v>
      </c>
      <c r="N245" s="161" t="s">
        <v>41</v>
      </c>
      <c r="P245" s="145">
        <f>O245*H245</f>
        <v>0</v>
      </c>
      <c r="Q245" s="145">
        <v>0</v>
      </c>
      <c r="R245" s="145">
        <f>Q245*H245</f>
        <v>0</v>
      </c>
      <c r="S245" s="145">
        <v>2.5000000000000001E-3</v>
      </c>
      <c r="T245" s="146">
        <f>S245*H245</f>
        <v>0.70145000000000002</v>
      </c>
      <c r="AR245" s="147" t="s">
        <v>188</v>
      </c>
      <c r="AT245" s="147" t="s">
        <v>191</v>
      </c>
      <c r="AU245" s="147" t="s">
        <v>85</v>
      </c>
      <c r="AY245" s="17" t="s">
        <v>181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7" t="s">
        <v>83</v>
      </c>
      <c r="BK245" s="148">
        <f>ROUND(I245*H245,2)</f>
        <v>0</v>
      </c>
      <c r="BL245" s="17" t="s">
        <v>188</v>
      </c>
      <c r="BM245" s="147" t="s">
        <v>3568</v>
      </c>
    </row>
    <row r="246" spans="2:65" s="1" customFormat="1" ht="11.25">
      <c r="B246" s="32"/>
      <c r="D246" s="149" t="s">
        <v>190</v>
      </c>
      <c r="F246" s="150" t="s">
        <v>3567</v>
      </c>
      <c r="I246" s="151"/>
      <c r="L246" s="32"/>
      <c r="M246" s="152"/>
      <c r="T246" s="56"/>
      <c r="AT246" s="17" t="s">
        <v>190</v>
      </c>
      <c r="AU246" s="17" t="s">
        <v>85</v>
      </c>
    </row>
    <row r="247" spans="2:65" s="12" customFormat="1" ht="11.25">
      <c r="B247" s="168"/>
      <c r="D247" s="149" t="s">
        <v>1207</v>
      </c>
      <c r="E247" s="169" t="s">
        <v>1</v>
      </c>
      <c r="F247" s="170" t="s">
        <v>3569</v>
      </c>
      <c r="H247" s="171">
        <v>167.87</v>
      </c>
      <c r="I247" s="172"/>
      <c r="L247" s="168"/>
      <c r="M247" s="173"/>
      <c r="T247" s="174"/>
      <c r="AT247" s="169" t="s">
        <v>1207</v>
      </c>
      <c r="AU247" s="169" t="s">
        <v>85</v>
      </c>
      <c r="AV247" s="12" t="s">
        <v>85</v>
      </c>
      <c r="AW247" s="12" t="s">
        <v>33</v>
      </c>
      <c r="AX247" s="12" t="s">
        <v>76</v>
      </c>
      <c r="AY247" s="169" t="s">
        <v>181</v>
      </c>
    </row>
    <row r="248" spans="2:65" s="12" customFormat="1" ht="11.25">
      <c r="B248" s="168"/>
      <c r="D248" s="149" t="s">
        <v>1207</v>
      </c>
      <c r="E248" s="169" t="s">
        <v>1</v>
      </c>
      <c r="F248" s="170" t="s">
        <v>3562</v>
      </c>
      <c r="H248" s="171">
        <v>112.71</v>
      </c>
      <c r="I248" s="172"/>
      <c r="L248" s="168"/>
      <c r="M248" s="173"/>
      <c r="T248" s="174"/>
      <c r="AT248" s="169" t="s">
        <v>1207</v>
      </c>
      <c r="AU248" s="169" t="s">
        <v>85</v>
      </c>
      <c r="AV248" s="12" t="s">
        <v>85</v>
      </c>
      <c r="AW248" s="12" t="s">
        <v>33</v>
      </c>
      <c r="AX248" s="12" t="s">
        <v>76</v>
      </c>
      <c r="AY248" s="169" t="s">
        <v>181</v>
      </c>
    </row>
    <row r="249" spans="2:65" s="14" customFormat="1" ht="11.25">
      <c r="B249" s="181"/>
      <c r="D249" s="149" t="s">
        <v>1207</v>
      </c>
      <c r="E249" s="182" t="s">
        <v>1</v>
      </c>
      <c r="F249" s="183" t="s">
        <v>1221</v>
      </c>
      <c r="H249" s="184">
        <v>280.58</v>
      </c>
      <c r="I249" s="185"/>
      <c r="L249" s="181"/>
      <c r="M249" s="186"/>
      <c r="T249" s="187"/>
      <c r="AT249" s="182" t="s">
        <v>1207</v>
      </c>
      <c r="AU249" s="182" t="s">
        <v>85</v>
      </c>
      <c r="AV249" s="14" t="s">
        <v>200</v>
      </c>
      <c r="AW249" s="14" t="s">
        <v>33</v>
      </c>
      <c r="AX249" s="14" t="s">
        <v>83</v>
      </c>
      <c r="AY249" s="182" t="s">
        <v>181</v>
      </c>
    </row>
    <row r="250" spans="2:65" s="1" customFormat="1" ht="24.2" customHeight="1">
      <c r="B250" s="134"/>
      <c r="C250" s="153" t="s">
        <v>333</v>
      </c>
      <c r="D250" s="153" t="s">
        <v>191</v>
      </c>
      <c r="E250" s="154" t="s">
        <v>3570</v>
      </c>
      <c r="F250" s="155" t="s">
        <v>3571</v>
      </c>
      <c r="G250" s="156" t="s">
        <v>734</v>
      </c>
      <c r="H250" s="157">
        <v>72.27</v>
      </c>
      <c r="I250" s="158"/>
      <c r="J250" s="159">
        <f>ROUND(I250*H250,2)</f>
        <v>0</v>
      </c>
      <c r="K250" s="155" t="s">
        <v>1</v>
      </c>
      <c r="L250" s="32"/>
      <c r="M250" s="160" t="s">
        <v>1</v>
      </c>
      <c r="N250" s="161" t="s">
        <v>41</v>
      </c>
      <c r="P250" s="145">
        <f>O250*H250</f>
        <v>0</v>
      </c>
      <c r="Q250" s="145">
        <v>0</v>
      </c>
      <c r="R250" s="145">
        <f>Q250*H250</f>
        <v>0</v>
      </c>
      <c r="S250" s="145">
        <v>0</v>
      </c>
      <c r="T250" s="146">
        <f>S250*H250</f>
        <v>0</v>
      </c>
      <c r="AR250" s="147" t="s">
        <v>188</v>
      </c>
      <c r="AT250" s="147" t="s">
        <v>191</v>
      </c>
      <c r="AU250" s="147" t="s">
        <v>85</v>
      </c>
      <c r="AY250" s="17" t="s">
        <v>181</v>
      </c>
      <c r="BE250" s="148">
        <f>IF(N250="základní",J250,0)</f>
        <v>0</v>
      </c>
      <c r="BF250" s="148">
        <f>IF(N250="snížená",J250,0)</f>
        <v>0</v>
      </c>
      <c r="BG250" s="148">
        <f>IF(N250="zákl. přenesená",J250,0)</f>
        <v>0</v>
      </c>
      <c r="BH250" s="148">
        <f>IF(N250="sníž. přenesená",J250,0)</f>
        <v>0</v>
      </c>
      <c r="BI250" s="148">
        <f>IF(N250="nulová",J250,0)</f>
        <v>0</v>
      </c>
      <c r="BJ250" s="17" t="s">
        <v>83</v>
      </c>
      <c r="BK250" s="148">
        <f>ROUND(I250*H250,2)</f>
        <v>0</v>
      </c>
      <c r="BL250" s="17" t="s">
        <v>188</v>
      </c>
      <c r="BM250" s="147" t="s">
        <v>3572</v>
      </c>
    </row>
    <row r="251" spans="2:65" s="1" customFormat="1" ht="19.5">
      <c r="B251" s="32"/>
      <c r="D251" s="149" t="s">
        <v>190</v>
      </c>
      <c r="F251" s="150" t="s">
        <v>3571</v>
      </c>
      <c r="I251" s="151"/>
      <c r="L251" s="32"/>
      <c r="M251" s="152"/>
      <c r="T251" s="56"/>
      <c r="AT251" s="17" t="s">
        <v>190</v>
      </c>
      <c r="AU251" s="17" t="s">
        <v>85</v>
      </c>
    </row>
    <row r="252" spans="2:65" s="12" customFormat="1" ht="11.25">
      <c r="B252" s="168"/>
      <c r="D252" s="149" t="s">
        <v>1207</v>
      </c>
      <c r="E252" s="169" t="s">
        <v>1</v>
      </c>
      <c r="F252" s="170" t="s">
        <v>3573</v>
      </c>
      <c r="H252" s="171">
        <v>72.27</v>
      </c>
      <c r="I252" s="172"/>
      <c r="L252" s="168"/>
      <c r="M252" s="173"/>
      <c r="T252" s="174"/>
      <c r="AT252" s="169" t="s">
        <v>1207</v>
      </c>
      <c r="AU252" s="169" t="s">
        <v>85</v>
      </c>
      <c r="AV252" s="12" t="s">
        <v>85</v>
      </c>
      <c r="AW252" s="12" t="s">
        <v>33</v>
      </c>
      <c r="AX252" s="12" t="s">
        <v>83</v>
      </c>
      <c r="AY252" s="169" t="s">
        <v>181</v>
      </c>
    </row>
    <row r="253" spans="2:65" s="1" customFormat="1" ht="33" customHeight="1">
      <c r="B253" s="134"/>
      <c r="C253" s="153" t="s">
        <v>338</v>
      </c>
      <c r="D253" s="153" t="s">
        <v>191</v>
      </c>
      <c r="E253" s="154" t="s">
        <v>3574</v>
      </c>
      <c r="F253" s="155" t="s">
        <v>3575</v>
      </c>
      <c r="G253" s="156" t="s">
        <v>734</v>
      </c>
      <c r="H253" s="157">
        <v>72.27</v>
      </c>
      <c r="I253" s="158"/>
      <c r="J253" s="159">
        <f>ROUND(I253*H253,2)</f>
        <v>0</v>
      </c>
      <c r="K253" s="155" t="s">
        <v>1</v>
      </c>
      <c r="L253" s="32"/>
      <c r="M253" s="160" t="s">
        <v>1</v>
      </c>
      <c r="N253" s="161" t="s">
        <v>41</v>
      </c>
      <c r="P253" s="145">
        <f>O253*H253</f>
        <v>0</v>
      </c>
      <c r="Q253" s="145">
        <v>1E-4</v>
      </c>
      <c r="R253" s="145">
        <f>Q253*H253</f>
        <v>7.2269999999999999E-3</v>
      </c>
      <c r="S253" s="145">
        <v>0</v>
      </c>
      <c r="T253" s="146">
        <f>S253*H253</f>
        <v>0</v>
      </c>
      <c r="AR253" s="147" t="s">
        <v>188</v>
      </c>
      <c r="AT253" s="147" t="s">
        <v>191</v>
      </c>
      <c r="AU253" s="147" t="s">
        <v>85</v>
      </c>
      <c r="AY253" s="17" t="s">
        <v>181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7" t="s">
        <v>83</v>
      </c>
      <c r="BK253" s="148">
        <f>ROUND(I253*H253,2)</f>
        <v>0</v>
      </c>
      <c r="BL253" s="17" t="s">
        <v>188</v>
      </c>
      <c r="BM253" s="147" t="s">
        <v>3576</v>
      </c>
    </row>
    <row r="254" spans="2:65" s="1" customFormat="1" ht="19.5">
      <c r="B254" s="32"/>
      <c r="D254" s="149" t="s">
        <v>190</v>
      </c>
      <c r="F254" s="150" t="s">
        <v>3575</v>
      </c>
      <c r="I254" s="151"/>
      <c r="L254" s="32"/>
      <c r="M254" s="152"/>
      <c r="T254" s="56"/>
      <c r="AT254" s="17" t="s">
        <v>190</v>
      </c>
      <c r="AU254" s="17" t="s">
        <v>85</v>
      </c>
    </row>
    <row r="255" spans="2:65" s="1" customFormat="1" ht="16.5" customHeight="1">
      <c r="B255" s="134"/>
      <c r="C255" s="153" t="s">
        <v>343</v>
      </c>
      <c r="D255" s="153" t="s">
        <v>191</v>
      </c>
      <c r="E255" s="154" t="s">
        <v>2648</v>
      </c>
      <c r="F255" s="155" t="s">
        <v>2649</v>
      </c>
      <c r="G255" s="156" t="s">
        <v>734</v>
      </c>
      <c r="H255" s="157">
        <v>203.9</v>
      </c>
      <c r="I255" s="158"/>
      <c r="J255" s="159">
        <f>ROUND(I255*H255,2)</f>
        <v>0</v>
      </c>
      <c r="K255" s="155" t="s">
        <v>1</v>
      </c>
      <c r="L255" s="32"/>
      <c r="M255" s="160" t="s">
        <v>1</v>
      </c>
      <c r="N255" s="161" t="s">
        <v>41</v>
      </c>
      <c r="P255" s="145">
        <f>O255*H255</f>
        <v>0</v>
      </c>
      <c r="Q255" s="145">
        <v>5.0000000000000001E-4</v>
      </c>
      <c r="R255" s="145">
        <f>Q255*H255</f>
        <v>0.10195</v>
      </c>
      <c r="S255" s="145">
        <v>0</v>
      </c>
      <c r="T255" s="146">
        <f>S255*H255</f>
        <v>0</v>
      </c>
      <c r="AR255" s="147" t="s">
        <v>188</v>
      </c>
      <c r="AT255" s="147" t="s">
        <v>191</v>
      </c>
      <c r="AU255" s="147" t="s">
        <v>85</v>
      </c>
      <c r="AY255" s="17" t="s">
        <v>181</v>
      </c>
      <c r="BE255" s="148">
        <f>IF(N255="základní",J255,0)</f>
        <v>0</v>
      </c>
      <c r="BF255" s="148">
        <f>IF(N255="snížená",J255,0)</f>
        <v>0</v>
      </c>
      <c r="BG255" s="148">
        <f>IF(N255="zákl. přenesená",J255,0)</f>
        <v>0</v>
      </c>
      <c r="BH255" s="148">
        <f>IF(N255="sníž. přenesená",J255,0)</f>
        <v>0</v>
      </c>
      <c r="BI255" s="148">
        <f>IF(N255="nulová",J255,0)</f>
        <v>0</v>
      </c>
      <c r="BJ255" s="17" t="s">
        <v>83</v>
      </c>
      <c r="BK255" s="148">
        <f>ROUND(I255*H255,2)</f>
        <v>0</v>
      </c>
      <c r="BL255" s="17" t="s">
        <v>188</v>
      </c>
      <c r="BM255" s="147" t="s">
        <v>3577</v>
      </c>
    </row>
    <row r="256" spans="2:65" s="1" customFormat="1" ht="11.25">
      <c r="B256" s="32"/>
      <c r="D256" s="149" t="s">
        <v>190</v>
      </c>
      <c r="F256" s="150" t="s">
        <v>2649</v>
      </c>
      <c r="I256" s="151"/>
      <c r="L256" s="32"/>
      <c r="M256" s="152"/>
      <c r="T256" s="56"/>
      <c r="AT256" s="17" t="s">
        <v>190</v>
      </c>
      <c r="AU256" s="17" t="s">
        <v>85</v>
      </c>
    </row>
    <row r="257" spans="2:65" s="12" customFormat="1" ht="11.25">
      <c r="B257" s="168"/>
      <c r="D257" s="149" t="s">
        <v>1207</v>
      </c>
      <c r="E257" s="169" t="s">
        <v>1</v>
      </c>
      <c r="F257" s="170" t="s">
        <v>3578</v>
      </c>
      <c r="H257" s="171">
        <v>99.17</v>
      </c>
      <c r="I257" s="172"/>
      <c r="L257" s="168"/>
      <c r="M257" s="173"/>
      <c r="T257" s="174"/>
      <c r="AT257" s="169" t="s">
        <v>1207</v>
      </c>
      <c r="AU257" s="169" t="s">
        <v>85</v>
      </c>
      <c r="AV257" s="12" t="s">
        <v>85</v>
      </c>
      <c r="AW257" s="12" t="s">
        <v>33</v>
      </c>
      <c r="AX257" s="12" t="s">
        <v>76</v>
      </c>
      <c r="AY257" s="169" t="s">
        <v>181</v>
      </c>
    </row>
    <row r="258" spans="2:65" s="12" customFormat="1" ht="11.25">
      <c r="B258" s="168"/>
      <c r="D258" s="149" t="s">
        <v>1207</v>
      </c>
      <c r="E258" s="169" t="s">
        <v>1</v>
      </c>
      <c r="F258" s="170" t="s">
        <v>3579</v>
      </c>
      <c r="H258" s="171">
        <v>104.73</v>
      </c>
      <c r="I258" s="172"/>
      <c r="L258" s="168"/>
      <c r="M258" s="173"/>
      <c r="T258" s="174"/>
      <c r="AT258" s="169" t="s">
        <v>1207</v>
      </c>
      <c r="AU258" s="169" t="s">
        <v>85</v>
      </c>
      <c r="AV258" s="12" t="s">
        <v>85</v>
      </c>
      <c r="AW258" s="12" t="s">
        <v>33</v>
      </c>
      <c r="AX258" s="12" t="s">
        <v>76</v>
      </c>
      <c r="AY258" s="169" t="s">
        <v>181</v>
      </c>
    </row>
    <row r="259" spans="2:65" s="14" customFormat="1" ht="11.25">
      <c r="B259" s="181"/>
      <c r="D259" s="149" t="s">
        <v>1207</v>
      </c>
      <c r="E259" s="182" t="s">
        <v>1</v>
      </c>
      <c r="F259" s="183" t="s">
        <v>1221</v>
      </c>
      <c r="H259" s="184">
        <v>203.9</v>
      </c>
      <c r="I259" s="185"/>
      <c r="L259" s="181"/>
      <c r="M259" s="186"/>
      <c r="T259" s="187"/>
      <c r="AT259" s="182" t="s">
        <v>1207</v>
      </c>
      <c r="AU259" s="182" t="s">
        <v>85</v>
      </c>
      <c r="AV259" s="14" t="s">
        <v>200</v>
      </c>
      <c r="AW259" s="14" t="s">
        <v>33</v>
      </c>
      <c r="AX259" s="14" t="s">
        <v>83</v>
      </c>
      <c r="AY259" s="182" t="s">
        <v>181</v>
      </c>
    </row>
    <row r="260" spans="2:65" s="1" customFormat="1" ht="16.5" customHeight="1">
      <c r="B260" s="134"/>
      <c r="C260" s="135" t="s">
        <v>348</v>
      </c>
      <c r="D260" s="135" t="s">
        <v>182</v>
      </c>
      <c r="E260" s="136" t="s">
        <v>2653</v>
      </c>
      <c r="F260" s="137" t="s">
        <v>2654</v>
      </c>
      <c r="G260" s="138" t="s">
        <v>734</v>
      </c>
      <c r="H260" s="139">
        <v>224.29</v>
      </c>
      <c r="I260" s="140"/>
      <c r="J260" s="141">
        <f>ROUND(I260*H260,2)</f>
        <v>0</v>
      </c>
      <c r="K260" s="137" t="s">
        <v>1</v>
      </c>
      <c r="L260" s="142"/>
      <c r="M260" s="143" t="s">
        <v>1</v>
      </c>
      <c r="N260" s="144" t="s">
        <v>41</v>
      </c>
      <c r="P260" s="145">
        <f>O260*H260</f>
        <v>0</v>
      </c>
      <c r="Q260" s="145">
        <v>0</v>
      </c>
      <c r="R260" s="145">
        <f>Q260*H260</f>
        <v>0</v>
      </c>
      <c r="S260" s="145">
        <v>0</v>
      </c>
      <c r="T260" s="146">
        <f>S260*H260</f>
        <v>0</v>
      </c>
      <c r="AR260" s="147" t="s">
        <v>187</v>
      </c>
      <c r="AT260" s="147" t="s">
        <v>182</v>
      </c>
      <c r="AU260" s="147" t="s">
        <v>85</v>
      </c>
      <c r="AY260" s="17" t="s">
        <v>181</v>
      </c>
      <c r="BE260" s="148">
        <f>IF(N260="základní",J260,0)</f>
        <v>0</v>
      </c>
      <c r="BF260" s="148">
        <f>IF(N260="snížená",J260,0)</f>
        <v>0</v>
      </c>
      <c r="BG260" s="148">
        <f>IF(N260="zákl. přenesená",J260,0)</f>
        <v>0</v>
      </c>
      <c r="BH260" s="148">
        <f>IF(N260="sníž. přenesená",J260,0)</f>
        <v>0</v>
      </c>
      <c r="BI260" s="148">
        <f>IF(N260="nulová",J260,0)</f>
        <v>0</v>
      </c>
      <c r="BJ260" s="17" t="s">
        <v>83</v>
      </c>
      <c r="BK260" s="148">
        <f>ROUND(I260*H260,2)</f>
        <v>0</v>
      </c>
      <c r="BL260" s="17" t="s">
        <v>188</v>
      </c>
      <c r="BM260" s="147" t="s">
        <v>3580</v>
      </c>
    </row>
    <row r="261" spans="2:65" s="1" customFormat="1" ht="11.25">
      <c r="B261" s="32"/>
      <c r="D261" s="149" t="s">
        <v>190</v>
      </c>
      <c r="F261" s="150" t="s">
        <v>2654</v>
      </c>
      <c r="I261" s="151"/>
      <c r="L261" s="32"/>
      <c r="M261" s="152"/>
      <c r="T261" s="56"/>
      <c r="AT261" s="17" t="s">
        <v>190</v>
      </c>
      <c r="AU261" s="17" t="s">
        <v>85</v>
      </c>
    </row>
    <row r="262" spans="2:65" s="12" customFormat="1" ht="11.25">
      <c r="B262" s="168"/>
      <c r="D262" s="149" t="s">
        <v>1207</v>
      </c>
      <c r="E262" s="169" t="s">
        <v>1</v>
      </c>
      <c r="F262" s="170" t="s">
        <v>3581</v>
      </c>
      <c r="H262" s="171">
        <v>224.29</v>
      </c>
      <c r="I262" s="172"/>
      <c r="L262" s="168"/>
      <c r="M262" s="173"/>
      <c r="T262" s="174"/>
      <c r="AT262" s="169" t="s">
        <v>1207</v>
      </c>
      <c r="AU262" s="169" t="s">
        <v>85</v>
      </c>
      <c r="AV262" s="12" t="s">
        <v>85</v>
      </c>
      <c r="AW262" s="12" t="s">
        <v>33</v>
      </c>
      <c r="AX262" s="12" t="s">
        <v>83</v>
      </c>
      <c r="AY262" s="169" t="s">
        <v>181</v>
      </c>
    </row>
    <row r="263" spans="2:65" s="1" customFormat="1" ht="21.75" customHeight="1">
      <c r="B263" s="134"/>
      <c r="C263" s="153" t="s">
        <v>352</v>
      </c>
      <c r="D263" s="153" t="s">
        <v>191</v>
      </c>
      <c r="E263" s="154" t="s">
        <v>3582</v>
      </c>
      <c r="F263" s="155" t="s">
        <v>3583</v>
      </c>
      <c r="G263" s="156" t="s">
        <v>217</v>
      </c>
      <c r="H263" s="157">
        <v>175.8</v>
      </c>
      <c r="I263" s="158"/>
      <c r="J263" s="159">
        <f>ROUND(I263*H263,2)</f>
        <v>0</v>
      </c>
      <c r="K263" s="155" t="s">
        <v>1</v>
      </c>
      <c r="L263" s="32"/>
      <c r="M263" s="160" t="s">
        <v>1</v>
      </c>
      <c r="N263" s="161" t="s">
        <v>41</v>
      </c>
      <c r="P263" s="145">
        <f>O263*H263</f>
        <v>0</v>
      </c>
      <c r="Q263" s="145">
        <v>0</v>
      </c>
      <c r="R263" s="145">
        <f>Q263*H263</f>
        <v>0</v>
      </c>
      <c r="S263" s="145">
        <v>2.9999999999999997E-4</v>
      </c>
      <c r="T263" s="146">
        <f>S263*H263</f>
        <v>5.2740000000000002E-2</v>
      </c>
      <c r="AR263" s="147" t="s">
        <v>188</v>
      </c>
      <c r="AT263" s="147" t="s">
        <v>191</v>
      </c>
      <c r="AU263" s="147" t="s">
        <v>85</v>
      </c>
      <c r="AY263" s="17" t="s">
        <v>181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7" t="s">
        <v>83</v>
      </c>
      <c r="BK263" s="148">
        <f>ROUND(I263*H263,2)</f>
        <v>0</v>
      </c>
      <c r="BL263" s="17" t="s">
        <v>188</v>
      </c>
      <c r="BM263" s="147" t="s">
        <v>3584</v>
      </c>
    </row>
    <row r="264" spans="2:65" s="1" customFormat="1" ht="11.25">
      <c r="B264" s="32"/>
      <c r="D264" s="149" t="s">
        <v>190</v>
      </c>
      <c r="F264" s="150" t="s">
        <v>3583</v>
      </c>
      <c r="I264" s="151"/>
      <c r="L264" s="32"/>
      <c r="M264" s="152"/>
      <c r="T264" s="56"/>
      <c r="AT264" s="17" t="s">
        <v>190</v>
      </c>
      <c r="AU264" s="17" t="s">
        <v>85</v>
      </c>
    </row>
    <row r="265" spans="2:65" s="12" customFormat="1" ht="11.25">
      <c r="B265" s="168"/>
      <c r="D265" s="149" t="s">
        <v>1207</v>
      </c>
      <c r="E265" s="169" t="s">
        <v>1</v>
      </c>
      <c r="F265" s="170" t="s">
        <v>3585</v>
      </c>
      <c r="H265" s="171">
        <v>94</v>
      </c>
      <c r="I265" s="172"/>
      <c r="L265" s="168"/>
      <c r="M265" s="173"/>
      <c r="T265" s="174"/>
      <c r="AT265" s="169" t="s">
        <v>1207</v>
      </c>
      <c r="AU265" s="169" t="s">
        <v>85</v>
      </c>
      <c r="AV265" s="12" t="s">
        <v>85</v>
      </c>
      <c r="AW265" s="12" t="s">
        <v>33</v>
      </c>
      <c r="AX265" s="12" t="s">
        <v>76</v>
      </c>
      <c r="AY265" s="169" t="s">
        <v>181</v>
      </c>
    </row>
    <row r="266" spans="2:65" s="12" customFormat="1" ht="11.25">
      <c r="B266" s="168"/>
      <c r="D266" s="149" t="s">
        <v>1207</v>
      </c>
      <c r="E266" s="169" t="s">
        <v>1</v>
      </c>
      <c r="F266" s="170" t="s">
        <v>3586</v>
      </c>
      <c r="H266" s="171">
        <v>81.8</v>
      </c>
      <c r="I266" s="172"/>
      <c r="L266" s="168"/>
      <c r="M266" s="173"/>
      <c r="T266" s="174"/>
      <c r="AT266" s="169" t="s">
        <v>1207</v>
      </c>
      <c r="AU266" s="169" t="s">
        <v>85</v>
      </c>
      <c r="AV266" s="12" t="s">
        <v>85</v>
      </c>
      <c r="AW266" s="12" t="s">
        <v>33</v>
      </c>
      <c r="AX266" s="12" t="s">
        <v>76</v>
      </c>
      <c r="AY266" s="169" t="s">
        <v>181</v>
      </c>
    </row>
    <row r="267" spans="2:65" s="14" customFormat="1" ht="11.25">
      <c r="B267" s="181"/>
      <c r="D267" s="149" t="s">
        <v>1207</v>
      </c>
      <c r="E267" s="182" t="s">
        <v>1</v>
      </c>
      <c r="F267" s="183" t="s">
        <v>1221</v>
      </c>
      <c r="H267" s="184">
        <v>175.8</v>
      </c>
      <c r="I267" s="185"/>
      <c r="L267" s="181"/>
      <c r="M267" s="186"/>
      <c r="T267" s="187"/>
      <c r="AT267" s="182" t="s">
        <v>1207</v>
      </c>
      <c r="AU267" s="182" t="s">
        <v>85</v>
      </c>
      <c r="AV267" s="14" t="s">
        <v>200</v>
      </c>
      <c r="AW267" s="14" t="s">
        <v>33</v>
      </c>
      <c r="AX267" s="14" t="s">
        <v>83</v>
      </c>
      <c r="AY267" s="182" t="s">
        <v>181</v>
      </c>
    </row>
    <row r="268" spans="2:65" s="1" customFormat="1" ht="16.5" customHeight="1">
      <c r="B268" s="134"/>
      <c r="C268" s="153" t="s">
        <v>356</v>
      </c>
      <c r="D268" s="153" t="s">
        <v>191</v>
      </c>
      <c r="E268" s="154" t="s">
        <v>3587</v>
      </c>
      <c r="F268" s="155" t="s">
        <v>3588</v>
      </c>
      <c r="G268" s="156" t="s">
        <v>217</v>
      </c>
      <c r="H268" s="157">
        <v>137.80000000000001</v>
      </c>
      <c r="I268" s="158"/>
      <c r="J268" s="159">
        <f>ROUND(I268*H268,2)</f>
        <v>0</v>
      </c>
      <c r="K268" s="155" t="s">
        <v>1</v>
      </c>
      <c r="L268" s="32"/>
      <c r="M268" s="160" t="s">
        <v>1</v>
      </c>
      <c r="N268" s="161" t="s">
        <v>41</v>
      </c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AR268" s="147" t="s">
        <v>188</v>
      </c>
      <c r="AT268" s="147" t="s">
        <v>191</v>
      </c>
      <c r="AU268" s="147" t="s">
        <v>85</v>
      </c>
      <c r="AY268" s="17" t="s">
        <v>181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7" t="s">
        <v>83</v>
      </c>
      <c r="BK268" s="148">
        <f>ROUND(I268*H268,2)</f>
        <v>0</v>
      </c>
      <c r="BL268" s="17" t="s">
        <v>188</v>
      </c>
      <c r="BM268" s="147" t="s">
        <v>3589</v>
      </c>
    </row>
    <row r="269" spans="2:65" s="1" customFormat="1" ht="11.25">
      <c r="B269" s="32"/>
      <c r="D269" s="149" t="s">
        <v>190</v>
      </c>
      <c r="F269" s="150" t="s">
        <v>3588</v>
      </c>
      <c r="I269" s="151"/>
      <c r="L269" s="32"/>
      <c r="M269" s="152"/>
      <c r="T269" s="56"/>
      <c r="AT269" s="17" t="s">
        <v>190</v>
      </c>
      <c r="AU269" s="17" t="s">
        <v>85</v>
      </c>
    </row>
    <row r="270" spans="2:65" s="12" customFormat="1" ht="11.25">
      <c r="B270" s="168"/>
      <c r="D270" s="149" t="s">
        <v>1207</v>
      </c>
      <c r="E270" s="169" t="s">
        <v>1</v>
      </c>
      <c r="F270" s="170" t="s">
        <v>3590</v>
      </c>
      <c r="H270" s="171">
        <v>56</v>
      </c>
      <c r="I270" s="172"/>
      <c r="L270" s="168"/>
      <c r="M270" s="173"/>
      <c r="T270" s="174"/>
      <c r="AT270" s="169" t="s">
        <v>1207</v>
      </c>
      <c r="AU270" s="169" t="s">
        <v>85</v>
      </c>
      <c r="AV270" s="12" t="s">
        <v>85</v>
      </c>
      <c r="AW270" s="12" t="s">
        <v>33</v>
      </c>
      <c r="AX270" s="12" t="s">
        <v>76</v>
      </c>
      <c r="AY270" s="169" t="s">
        <v>181</v>
      </c>
    </row>
    <row r="271" spans="2:65" s="12" customFormat="1" ht="11.25">
      <c r="B271" s="168"/>
      <c r="D271" s="149" t="s">
        <v>1207</v>
      </c>
      <c r="E271" s="169" t="s">
        <v>1</v>
      </c>
      <c r="F271" s="170" t="s">
        <v>3586</v>
      </c>
      <c r="H271" s="171">
        <v>81.8</v>
      </c>
      <c r="I271" s="172"/>
      <c r="L271" s="168"/>
      <c r="M271" s="173"/>
      <c r="T271" s="174"/>
      <c r="AT271" s="169" t="s">
        <v>1207</v>
      </c>
      <c r="AU271" s="169" t="s">
        <v>85</v>
      </c>
      <c r="AV271" s="12" t="s">
        <v>85</v>
      </c>
      <c r="AW271" s="12" t="s">
        <v>33</v>
      </c>
      <c r="AX271" s="12" t="s">
        <v>76</v>
      </c>
      <c r="AY271" s="169" t="s">
        <v>181</v>
      </c>
    </row>
    <row r="272" spans="2:65" s="14" customFormat="1" ht="11.25">
      <c r="B272" s="181"/>
      <c r="D272" s="149" t="s">
        <v>1207</v>
      </c>
      <c r="E272" s="182" t="s">
        <v>1</v>
      </c>
      <c r="F272" s="183" t="s">
        <v>1221</v>
      </c>
      <c r="H272" s="184">
        <v>137.80000000000001</v>
      </c>
      <c r="I272" s="185"/>
      <c r="L272" s="181"/>
      <c r="M272" s="186"/>
      <c r="T272" s="187"/>
      <c r="AT272" s="182" t="s">
        <v>1207</v>
      </c>
      <c r="AU272" s="182" t="s">
        <v>85</v>
      </c>
      <c r="AV272" s="14" t="s">
        <v>200</v>
      </c>
      <c r="AW272" s="14" t="s">
        <v>33</v>
      </c>
      <c r="AX272" s="14" t="s">
        <v>83</v>
      </c>
      <c r="AY272" s="182" t="s">
        <v>181</v>
      </c>
    </row>
    <row r="273" spans="2:65" s="1" customFormat="1" ht="24.2" customHeight="1">
      <c r="B273" s="134"/>
      <c r="C273" s="135" t="s">
        <v>361</v>
      </c>
      <c r="D273" s="135" t="s">
        <v>182</v>
      </c>
      <c r="E273" s="136" t="s">
        <v>3591</v>
      </c>
      <c r="F273" s="137" t="s">
        <v>3592</v>
      </c>
      <c r="G273" s="138" t="s">
        <v>217</v>
      </c>
      <c r="H273" s="139">
        <v>144.69</v>
      </c>
      <c r="I273" s="140"/>
      <c r="J273" s="141">
        <f>ROUND(I273*H273,2)</f>
        <v>0</v>
      </c>
      <c r="K273" s="137" t="s">
        <v>1</v>
      </c>
      <c r="L273" s="142"/>
      <c r="M273" s="143" t="s">
        <v>1</v>
      </c>
      <c r="N273" s="144" t="s">
        <v>41</v>
      </c>
      <c r="P273" s="145">
        <f>O273*H273</f>
        <v>0</v>
      </c>
      <c r="Q273" s="145">
        <v>2.0000000000000001E-4</v>
      </c>
      <c r="R273" s="145">
        <f>Q273*H273</f>
        <v>2.8938000000000002E-2</v>
      </c>
      <c r="S273" s="145">
        <v>0</v>
      </c>
      <c r="T273" s="146">
        <f>S273*H273</f>
        <v>0</v>
      </c>
      <c r="AR273" s="147" t="s">
        <v>187</v>
      </c>
      <c r="AT273" s="147" t="s">
        <v>182</v>
      </c>
      <c r="AU273" s="147" t="s">
        <v>85</v>
      </c>
      <c r="AY273" s="17" t="s">
        <v>181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7" t="s">
        <v>83</v>
      </c>
      <c r="BK273" s="148">
        <f>ROUND(I273*H273,2)</f>
        <v>0</v>
      </c>
      <c r="BL273" s="17" t="s">
        <v>188</v>
      </c>
      <c r="BM273" s="147" t="s">
        <v>3593</v>
      </c>
    </row>
    <row r="274" spans="2:65" s="1" customFormat="1" ht="11.25">
      <c r="B274" s="32"/>
      <c r="D274" s="149" t="s">
        <v>190</v>
      </c>
      <c r="F274" s="150" t="s">
        <v>3592</v>
      </c>
      <c r="I274" s="151"/>
      <c r="L274" s="32"/>
      <c r="M274" s="152"/>
      <c r="T274" s="56"/>
      <c r="AT274" s="17" t="s">
        <v>190</v>
      </c>
      <c r="AU274" s="17" t="s">
        <v>85</v>
      </c>
    </row>
    <row r="275" spans="2:65" s="12" customFormat="1" ht="11.25">
      <c r="B275" s="168"/>
      <c r="D275" s="149" t="s">
        <v>1207</v>
      </c>
      <c r="E275" s="169" t="s">
        <v>1</v>
      </c>
      <c r="F275" s="170" t="s">
        <v>3594</v>
      </c>
      <c r="H275" s="171">
        <v>144.69</v>
      </c>
      <c r="I275" s="172"/>
      <c r="L275" s="168"/>
      <c r="M275" s="173"/>
      <c r="T275" s="174"/>
      <c r="AT275" s="169" t="s">
        <v>1207</v>
      </c>
      <c r="AU275" s="169" t="s">
        <v>85</v>
      </c>
      <c r="AV275" s="12" t="s">
        <v>85</v>
      </c>
      <c r="AW275" s="12" t="s">
        <v>33</v>
      </c>
      <c r="AX275" s="12" t="s">
        <v>83</v>
      </c>
      <c r="AY275" s="169" t="s">
        <v>181</v>
      </c>
    </row>
    <row r="276" spans="2:65" s="1" customFormat="1" ht="16.5" customHeight="1">
      <c r="B276" s="134"/>
      <c r="C276" s="153" t="s">
        <v>366</v>
      </c>
      <c r="D276" s="153" t="s">
        <v>191</v>
      </c>
      <c r="E276" s="154" t="s">
        <v>3595</v>
      </c>
      <c r="F276" s="155" t="s">
        <v>3596</v>
      </c>
      <c r="G276" s="156" t="s">
        <v>217</v>
      </c>
      <c r="H276" s="157">
        <v>137.80000000000001</v>
      </c>
      <c r="I276" s="158"/>
      <c r="J276" s="159">
        <f>ROUND(I276*H276,2)</f>
        <v>0</v>
      </c>
      <c r="K276" s="155" t="s">
        <v>1</v>
      </c>
      <c r="L276" s="32"/>
      <c r="M276" s="160" t="s">
        <v>1</v>
      </c>
      <c r="N276" s="161" t="s">
        <v>41</v>
      </c>
      <c r="P276" s="145">
        <f>O276*H276</f>
        <v>0</v>
      </c>
      <c r="Q276" s="145">
        <v>0</v>
      </c>
      <c r="R276" s="145">
        <f>Q276*H276</f>
        <v>0</v>
      </c>
      <c r="S276" s="145">
        <v>0</v>
      </c>
      <c r="T276" s="146">
        <f>S276*H276</f>
        <v>0</v>
      </c>
      <c r="AR276" s="147" t="s">
        <v>188</v>
      </c>
      <c r="AT276" s="147" t="s">
        <v>191</v>
      </c>
      <c r="AU276" s="147" t="s">
        <v>85</v>
      </c>
      <c r="AY276" s="17" t="s">
        <v>181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7" t="s">
        <v>83</v>
      </c>
      <c r="BK276" s="148">
        <f>ROUND(I276*H276,2)</f>
        <v>0</v>
      </c>
      <c r="BL276" s="17" t="s">
        <v>188</v>
      </c>
      <c r="BM276" s="147" t="s">
        <v>3597</v>
      </c>
    </row>
    <row r="277" spans="2:65" s="1" customFormat="1" ht="11.25">
      <c r="B277" s="32"/>
      <c r="D277" s="149" t="s">
        <v>190</v>
      </c>
      <c r="F277" s="150" t="s">
        <v>3596</v>
      </c>
      <c r="I277" s="151"/>
      <c r="L277" s="32"/>
      <c r="M277" s="152"/>
      <c r="T277" s="56"/>
      <c r="AT277" s="17" t="s">
        <v>190</v>
      </c>
      <c r="AU277" s="17" t="s">
        <v>85</v>
      </c>
    </row>
    <row r="278" spans="2:65" s="12" customFormat="1" ht="11.25">
      <c r="B278" s="168"/>
      <c r="D278" s="149" t="s">
        <v>1207</v>
      </c>
      <c r="E278" s="169" t="s">
        <v>1</v>
      </c>
      <c r="F278" s="170" t="s">
        <v>3590</v>
      </c>
      <c r="H278" s="171">
        <v>56</v>
      </c>
      <c r="I278" s="172"/>
      <c r="L278" s="168"/>
      <c r="M278" s="173"/>
      <c r="T278" s="174"/>
      <c r="AT278" s="169" t="s">
        <v>1207</v>
      </c>
      <c r="AU278" s="169" t="s">
        <v>85</v>
      </c>
      <c r="AV278" s="12" t="s">
        <v>85</v>
      </c>
      <c r="AW278" s="12" t="s">
        <v>33</v>
      </c>
      <c r="AX278" s="12" t="s">
        <v>76</v>
      </c>
      <c r="AY278" s="169" t="s">
        <v>181</v>
      </c>
    </row>
    <row r="279" spans="2:65" s="12" customFormat="1" ht="11.25">
      <c r="B279" s="168"/>
      <c r="D279" s="149" t="s">
        <v>1207</v>
      </c>
      <c r="E279" s="169" t="s">
        <v>1</v>
      </c>
      <c r="F279" s="170" t="s">
        <v>3586</v>
      </c>
      <c r="H279" s="171">
        <v>81.8</v>
      </c>
      <c r="I279" s="172"/>
      <c r="L279" s="168"/>
      <c r="M279" s="173"/>
      <c r="T279" s="174"/>
      <c r="AT279" s="169" t="s">
        <v>1207</v>
      </c>
      <c r="AU279" s="169" t="s">
        <v>85</v>
      </c>
      <c r="AV279" s="12" t="s">
        <v>85</v>
      </c>
      <c r="AW279" s="12" t="s">
        <v>33</v>
      </c>
      <c r="AX279" s="12" t="s">
        <v>76</v>
      </c>
      <c r="AY279" s="169" t="s">
        <v>181</v>
      </c>
    </row>
    <row r="280" spans="2:65" s="14" customFormat="1" ht="11.25">
      <c r="B280" s="181"/>
      <c r="D280" s="149" t="s">
        <v>1207</v>
      </c>
      <c r="E280" s="182" t="s">
        <v>1</v>
      </c>
      <c r="F280" s="183" t="s">
        <v>1221</v>
      </c>
      <c r="H280" s="184">
        <v>137.80000000000001</v>
      </c>
      <c r="I280" s="185"/>
      <c r="L280" s="181"/>
      <c r="M280" s="186"/>
      <c r="T280" s="187"/>
      <c r="AT280" s="182" t="s">
        <v>1207</v>
      </c>
      <c r="AU280" s="182" t="s">
        <v>85</v>
      </c>
      <c r="AV280" s="14" t="s">
        <v>200</v>
      </c>
      <c r="AW280" s="14" t="s">
        <v>33</v>
      </c>
      <c r="AX280" s="14" t="s">
        <v>83</v>
      </c>
      <c r="AY280" s="182" t="s">
        <v>181</v>
      </c>
    </row>
    <row r="281" spans="2:65" s="1" customFormat="1" ht="37.9" customHeight="1">
      <c r="B281" s="134"/>
      <c r="C281" s="135" t="s">
        <v>371</v>
      </c>
      <c r="D281" s="135" t="s">
        <v>182</v>
      </c>
      <c r="E281" s="136" t="s">
        <v>3598</v>
      </c>
      <c r="F281" s="137" t="s">
        <v>3599</v>
      </c>
      <c r="G281" s="138" t="s">
        <v>734</v>
      </c>
      <c r="H281" s="139">
        <v>15.157999999999999</v>
      </c>
      <c r="I281" s="140"/>
      <c r="J281" s="141">
        <f>ROUND(I281*H281,2)</f>
        <v>0</v>
      </c>
      <c r="K281" s="137" t="s">
        <v>1</v>
      </c>
      <c r="L281" s="142"/>
      <c r="M281" s="143" t="s">
        <v>1</v>
      </c>
      <c r="N281" s="144" t="s">
        <v>41</v>
      </c>
      <c r="P281" s="145">
        <f>O281*H281</f>
        <v>0</v>
      </c>
      <c r="Q281" s="145">
        <v>1.15E-3</v>
      </c>
      <c r="R281" s="145">
        <f>Q281*H281</f>
        <v>1.7431699999999998E-2</v>
      </c>
      <c r="S281" s="145">
        <v>0</v>
      </c>
      <c r="T281" s="146">
        <f>S281*H281</f>
        <v>0</v>
      </c>
      <c r="AR281" s="147" t="s">
        <v>187</v>
      </c>
      <c r="AT281" s="147" t="s">
        <v>182</v>
      </c>
      <c r="AU281" s="147" t="s">
        <v>85</v>
      </c>
      <c r="AY281" s="17" t="s">
        <v>181</v>
      </c>
      <c r="BE281" s="148">
        <f>IF(N281="základní",J281,0)</f>
        <v>0</v>
      </c>
      <c r="BF281" s="148">
        <f>IF(N281="snížená",J281,0)</f>
        <v>0</v>
      </c>
      <c r="BG281" s="148">
        <f>IF(N281="zákl. přenesená",J281,0)</f>
        <v>0</v>
      </c>
      <c r="BH281" s="148">
        <f>IF(N281="sníž. přenesená",J281,0)</f>
        <v>0</v>
      </c>
      <c r="BI281" s="148">
        <f>IF(N281="nulová",J281,0)</f>
        <v>0</v>
      </c>
      <c r="BJ281" s="17" t="s">
        <v>83</v>
      </c>
      <c r="BK281" s="148">
        <f>ROUND(I281*H281,2)</f>
        <v>0</v>
      </c>
      <c r="BL281" s="17" t="s">
        <v>188</v>
      </c>
      <c r="BM281" s="147" t="s">
        <v>3600</v>
      </c>
    </row>
    <row r="282" spans="2:65" s="1" customFormat="1" ht="19.5">
      <c r="B282" s="32"/>
      <c r="D282" s="149" t="s">
        <v>190</v>
      </c>
      <c r="F282" s="150" t="s">
        <v>3599</v>
      </c>
      <c r="I282" s="151"/>
      <c r="L282" s="32"/>
      <c r="M282" s="152"/>
      <c r="T282" s="56"/>
      <c r="AT282" s="17" t="s">
        <v>190</v>
      </c>
      <c r="AU282" s="17" t="s">
        <v>85</v>
      </c>
    </row>
    <row r="283" spans="2:65" s="12" customFormat="1" ht="11.25">
      <c r="B283" s="168"/>
      <c r="D283" s="149" t="s">
        <v>1207</v>
      </c>
      <c r="E283" s="169" t="s">
        <v>1</v>
      </c>
      <c r="F283" s="170" t="s">
        <v>3601</v>
      </c>
      <c r="H283" s="171">
        <v>15.157999999999999</v>
      </c>
      <c r="I283" s="172"/>
      <c r="L283" s="168"/>
      <c r="M283" s="173"/>
      <c r="T283" s="174"/>
      <c r="AT283" s="169" t="s">
        <v>1207</v>
      </c>
      <c r="AU283" s="169" t="s">
        <v>85</v>
      </c>
      <c r="AV283" s="12" t="s">
        <v>85</v>
      </c>
      <c r="AW283" s="12" t="s">
        <v>33</v>
      </c>
      <c r="AX283" s="12" t="s">
        <v>83</v>
      </c>
      <c r="AY283" s="169" t="s">
        <v>181</v>
      </c>
    </row>
    <row r="284" spans="2:65" s="1" customFormat="1" ht="33" customHeight="1">
      <c r="B284" s="134"/>
      <c r="C284" s="153" t="s">
        <v>376</v>
      </c>
      <c r="D284" s="153" t="s">
        <v>191</v>
      </c>
      <c r="E284" s="154" t="s">
        <v>2692</v>
      </c>
      <c r="F284" s="155" t="s">
        <v>2693</v>
      </c>
      <c r="G284" s="156" t="s">
        <v>868</v>
      </c>
      <c r="H284" s="157">
        <v>0.156</v>
      </c>
      <c r="I284" s="158"/>
      <c r="J284" s="159">
        <f>ROUND(I284*H284,2)</f>
        <v>0</v>
      </c>
      <c r="K284" s="155" t="s">
        <v>1</v>
      </c>
      <c r="L284" s="32"/>
      <c r="M284" s="160" t="s">
        <v>1</v>
      </c>
      <c r="N284" s="161" t="s">
        <v>41</v>
      </c>
      <c r="P284" s="145">
        <f>O284*H284</f>
        <v>0</v>
      </c>
      <c r="Q284" s="145">
        <v>0</v>
      </c>
      <c r="R284" s="145">
        <f>Q284*H284</f>
        <v>0</v>
      </c>
      <c r="S284" s="145">
        <v>0</v>
      </c>
      <c r="T284" s="146">
        <f>S284*H284</f>
        <v>0</v>
      </c>
      <c r="AR284" s="147" t="s">
        <v>188</v>
      </c>
      <c r="AT284" s="147" t="s">
        <v>191</v>
      </c>
      <c r="AU284" s="147" t="s">
        <v>85</v>
      </c>
      <c r="AY284" s="17" t="s">
        <v>181</v>
      </c>
      <c r="BE284" s="148">
        <f>IF(N284="základní",J284,0)</f>
        <v>0</v>
      </c>
      <c r="BF284" s="148">
        <f>IF(N284="snížená",J284,0)</f>
        <v>0</v>
      </c>
      <c r="BG284" s="148">
        <f>IF(N284="zákl. přenesená",J284,0)</f>
        <v>0</v>
      </c>
      <c r="BH284" s="148">
        <f>IF(N284="sníž. přenesená",J284,0)</f>
        <v>0</v>
      </c>
      <c r="BI284" s="148">
        <f>IF(N284="nulová",J284,0)</f>
        <v>0</v>
      </c>
      <c r="BJ284" s="17" t="s">
        <v>83</v>
      </c>
      <c r="BK284" s="148">
        <f>ROUND(I284*H284,2)</f>
        <v>0</v>
      </c>
      <c r="BL284" s="17" t="s">
        <v>188</v>
      </c>
      <c r="BM284" s="147" t="s">
        <v>3602</v>
      </c>
    </row>
    <row r="285" spans="2:65" s="1" customFormat="1" ht="19.5">
      <c r="B285" s="32"/>
      <c r="D285" s="149" t="s">
        <v>190</v>
      </c>
      <c r="F285" s="150" t="s">
        <v>2693</v>
      </c>
      <c r="I285" s="151"/>
      <c r="L285" s="32"/>
      <c r="M285" s="165"/>
      <c r="N285" s="166"/>
      <c r="O285" s="166"/>
      <c r="P285" s="166"/>
      <c r="Q285" s="166"/>
      <c r="R285" s="166"/>
      <c r="S285" s="166"/>
      <c r="T285" s="167"/>
      <c r="AT285" s="17" t="s">
        <v>190</v>
      </c>
      <c r="AU285" s="17" t="s">
        <v>85</v>
      </c>
    </row>
    <row r="286" spans="2:65" s="1" customFormat="1" ht="6.95" customHeight="1">
      <c r="B286" s="44"/>
      <c r="C286" s="45"/>
      <c r="D286" s="45"/>
      <c r="E286" s="45"/>
      <c r="F286" s="45"/>
      <c r="G286" s="45"/>
      <c r="H286" s="45"/>
      <c r="I286" s="45"/>
      <c r="J286" s="45"/>
      <c r="K286" s="45"/>
      <c r="L286" s="32"/>
    </row>
  </sheetData>
  <autoFilter ref="C131:K285" xr:uid="{00000000-0009-0000-0000-00000F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41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143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23.25" customHeight="1">
      <c r="B9" s="32"/>
      <c r="E9" s="242" t="s">
        <v>3436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3603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3604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3604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ROUND(J127,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ROUND((SUM(BE127:BE412)),  2)</f>
        <v>0</v>
      </c>
      <c r="I35" s="96">
        <v>0.21</v>
      </c>
      <c r="J35" s="85">
        <f>ROUND(((SUM(BE127:BE412))*I35),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ROUND((SUM(BF127:BF412)),  2)</f>
        <v>0</v>
      </c>
      <c r="I36" s="96">
        <v>0.12</v>
      </c>
      <c r="J36" s="85">
        <f>ROUND(((SUM(BF127:BF412))*I36),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ROUND((SUM(BG127:BG412)),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ROUND((SUM(BH127:BH412)),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ROUND((SUM(BI127:BI412)),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23.25" customHeight="1">
      <c r="B87" s="32"/>
      <c r="E87" s="242" t="s">
        <v>3436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SO.03 -04 - Slaboproud + generální klíč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EPIMO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EPIMO s.r.o.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J127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3605</v>
      </c>
      <c r="E99" s="110"/>
      <c r="F99" s="110"/>
      <c r="G99" s="110"/>
      <c r="H99" s="110"/>
      <c r="I99" s="110"/>
      <c r="J99" s="111">
        <f>J128</f>
        <v>0</v>
      </c>
      <c r="L99" s="108"/>
    </row>
    <row r="100" spans="2:47" s="8" customFormat="1" ht="24.95" customHeight="1">
      <c r="B100" s="108"/>
      <c r="D100" s="109" t="s">
        <v>3605</v>
      </c>
      <c r="E100" s="110"/>
      <c r="F100" s="110"/>
      <c r="G100" s="110"/>
      <c r="H100" s="110"/>
      <c r="I100" s="110"/>
      <c r="J100" s="111">
        <f>J151</f>
        <v>0</v>
      </c>
      <c r="L100" s="108"/>
    </row>
    <row r="101" spans="2:47" s="8" customFormat="1" ht="24.95" customHeight="1">
      <c r="B101" s="108"/>
      <c r="D101" s="109" t="s">
        <v>3606</v>
      </c>
      <c r="E101" s="110"/>
      <c r="F101" s="110"/>
      <c r="G101" s="110"/>
      <c r="H101" s="110"/>
      <c r="I101" s="110"/>
      <c r="J101" s="111">
        <f>J216</f>
        <v>0</v>
      </c>
      <c r="L101" s="108"/>
    </row>
    <row r="102" spans="2:47" s="8" customFormat="1" ht="24.95" customHeight="1">
      <c r="B102" s="108"/>
      <c r="D102" s="109" t="s">
        <v>3607</v>
      </c>
      <c r="E102" s="110"/>
      <c r="F102" s="110"/>
      <c r="G102" s="110"/>
      <c r="H102" s="110"/>
      <c r="I102" s="110"/>
      <c r="J102" s="111">
        <f>J253</f>
        <v>0</v>
      </c>
      <c r="L102" s="108"/>
    </row>
    <row r="103" spans="2:47" s="8" customFormat="1" ht="24.95" customHeight="1">
      <c r="B103" s="108"/>
      <c r="D103" s="109" t="s">
        <v>3608</v>
      </c>
      <c r="E103" s="110"/>
      <c r="F103" s="110"/>
      <c r="G103" s="110"/>
      <c r="H103" s="110"/>
      <c r="I103" s="110"/>
      <c r="J103" s="111">
        <f>J292</f>
        <v>0</v>
      </c>
      <c r="L103" s="108"/>
    </row>
    <row r="104" spans="2:47" s="8" customFormat="1" ht="24.95" customHeight="1">
      <c r="B104" s="108"/>
      <c r="D104" s="109" t="s">
        <v>3609</v>
      </c>
      <c r="E104" s="110"/>
      <c r="F104" s="110"/>
      <c r="G104" s="110"/>
      <c r="H104" s="110"/>
      <c r="I104" s="110"/>
      <c r="J104" s="111">
        <f>J353</f>
        <v>0</v>
      </c>
      <c r="L104" s="108"/>
    </row>
    <row r="105" spans="2:47" s="8" customFormat="1" ht="24.95" customHeight="1">
      <c r="B105" s="108"/>
      <c r="D105" s="109" t="s">
        <v>3610</v>
      </c>
      <c r="E105" s="110"/>
      <c r="F105" s="110"/>
      <c r="G105" s="110"/>
      <c r="H105" s="110"/>
      <c r="I105" s="110"/>
      <c r="J105" s="111">
        <f>J388</f>
        <v>0</v>
      </c>
      <c r="L105" s="108"/>
    </row>
    <row r="106" spans="2:47" s="1" customFormat="1" ht="21.75" customHeight="1">
      <c r="B106" s="32"/>
      <c r="L106" s="32"/>
    </row>
    <row r="107" spans="2:47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47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47" s="1" customFormat="1" ht="24.95" customHeight="1">
      <c r="B112" s="32"/>
      <c r="C112" s="21" t="s">
        <v>166</v>
      </c>
      <c r="L112" s="32"/>
    </row>
    <row r="113" spans="2:63" s="1" customFormat="1" ht="6.95" customHeight="1">
      <c r="B113" s="32"/>
      <c r="L113" s="32"/>
    </row>
    <row r="114" spans="2:63" s="1" customFormat="1" ht="12" customHeight="1">
      <c r="B114" s="32"/>
      <c r="C114" s="27" t="s">
        <v>16</v>
      </c>
      <c r="L114" s="32"/>
    </row>
    <row r="115" spans="2:63" s="1" customFormat="1" ht="16.5" customHeight="1">
      <c r="B115" s="32"/>
      <c r="E115" s="242" t="str">
        <f>E7</f>
        <v>ZUŠ BEDŘICHA SMETANY čp.142, LITOMYŠL</v>
      </c>
      <c r="F115" s="243"/>
      <c r="G115" s="243"/>
      <c r="H115" s="243"/>
      <c r="L115" s="32"/>
    </row>
    <row r="116" spans="2:63" ht="12" customHeight="1">
      <c r="B116" s="20"/>
      <c r="C116" s="27" t="s">
        <v>151</v>
      </c>
      <c r="L116" s="20"/>
    </row>
    <row r="117" spans="2:63" s="1" customFormat="1" ht="23.25" customHeight="1">
      <c r="B117" s="32"/>
      <c r="E117" s="242" t="s">
        <v>3436</v>
      </c>
      <c r="F117" s="244"/>
      <c r="G117" s="244"/>
      <c r="H117" s="244"/>
      <c r="L117" s="32"/>
    </row>
    <row r="118" spans="2:63" s="1" customFormat="1" ht="12" customHeight="1">
      <c r="B118" s="32"/>
      <c r="C118" s="27" t="s">
        <v>153</v>
      </c>
      <c r="L118" s="32"/>
    </row>
    <row r="119" spans="2:63" s="1" customFormat="1" ht="16.5" customHeight="1">
      <c r="B119" s="32"/>
      <c r="E119" s="198" t="str">
        <f>E11</f>
        <v>SO.03 -04 - Slaboproud + generální klíč</v>
      </c>
      <c r="F119" s="244"/>
      <c r="G119" s="244"/>
      <c r="H119" s="244"/>
      <c r="L119" s="32"/>
    </row>
    <row r="120" spans="2:63" s="1" customFormat="1" ht="6.95" customHeight="1">
      <c r="B120" s="32"/>
      <c r="L120" s="32"/>
    </row>
    <row r="121" spans="2:63" s="1" customFormat="1" ht="12" customHeight="1">
      <c r="B121" s="32"/>
      <c r="C121" s="27" t="s">
        <v>20</v>
      </c>
      <c r="F121" s="25" t="str">
        <f>F14</f>
        <v>Litomyšl</v>
      </c>
      <c r="I121" s="27" t="s">
        <v>22</v>
      </c>
      <c r="J121" s="52" t="str">
        <f>IF(J14="","",J14)</f>
        <v>6. 6. 2025</v>
      </c>
      <c r="L121" s="32"/>
    </row>
    <row r="122" spans="2:63" s="1" customFormat="1" ht="6.95" customHeight="1">
      <c r="B122" s="32"/>
      <c r="L122" s="32"/>
    </row>
    <row r="123" spans="2:63" s="1" customFormat="1" ht="15.2" customHeight="1">
      <c r="B123" s="32"/>
      <c r="C123" s="27" t="s">
        <v>24</v>
      </c>
      <c r="F123" s="25" t="str">
        <f>E17</f>
        <v>Město Litomyšl</v>
      </c>
      <c r="I123" s="27" t="s">
        <v>30</v>
      </c>
      <c r="J123" s="30" t="str">
        <f>E23</f>
        <v>EPIMO s.r.o.</v>
      </c>
      <c r="L123" s="32"/>
    </row>
    <row r="124" spans="2:63" s="1" customFormat="1" ht="15.2" customHeight="1">
      <c r="B124" s="32"/>
      <c r="C124" s="27" t="s">
        <v>28</v>
      </c>
      <c r="F124" s="25" t="str">
        <f>IF(E20="","",E20)</f>
        <v>Vyplň údaj</v>
      </c>
      <c r="I124" s="27" t="s">
        <v>34</v>
      </c>
      <c r="J124" s="30" t="str">
        <f>E26</f>
        <v>EPIMO s.r.o.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16"/>
      <c r="C126" s="117" t="s">
        <v>167</v>
      </c>
      <c r="D126" s="118" t="s">
        <v>61</v>
      </c>
      <c r="E126" s="118" t="s">
        <v>57</v>
      </c>
      <c r="F126" s="118" t="s">
        <v>58</v>
      </c>
      <c r="G126" s="118" t="s">
        <v>168</v>
      </c>
      <c r="H126" s="118" t="s">
        <v>169</v>
      </c>
      <c r="I126" s="118" t="s">
        <v>170</v>
      </c>
      <c r="J126" s="118" t="s">
        <v>159</v>
      </c>
      <c r="K126" s="119" t="s">
        <v>171</v>
      </c>
      <c r="L126" s="116"/>
      <c r="M126" s="59" t="s">
        <v>1</v>
      </c>
      <c r="N126" s="60" t="s">
        <v>40</v>
      </c>
      <c r="O126" s="60" t="s">
        <v>172</v>
      </c>
      <c r="P126" s="60" t="s">
        <v>173</v>
      </c>
      <c r="Q126" s="60" t="s">
        <v>174</v>
      </c>
      <c r="R126" s="60" t="s">
        <v>175</v>
      </c>
      <c r="S126" s="60" t="s">
        <v>176</v>
      </c>
      <c r="T126" s="61" t="s">
        <v>177</v>
      </c>
    </row>
    <row r="127" spans="2:63" s="1" customFormat="1" ht="22.9" customHeight="1">
      <c r="B127" s="32"/>
      <c r="C127" s="64" t="s">
        <v>178</v>
      </c>
      <c r="J127" s="120">
        <f>BK127</f>
        <v>0</v>
      </c>
      <c r="L127" s="32"/>
      <c r="M127" s="62"/>
      <c r="N127" s="53"/>
      <c r="O127" s="53"/>
      <c r="P127" s="121">
        <f>P128+P151+P216+P253+P292+P353+P388</f>
        <v>0</v>
      </c>
      <c r="Q127" s="53"/>
      <c r="R127" s="121">
        <f>R128+R151+R216+R253+R292+R353+R388</f>
        <v>0</v>
      </c>
      <c r="S127" s="53"/>
      <c r="T127" s="122">
        <f>T128+T151+T216+T253+T292+T353+T388</f>
        <v>0</v>
      </c>
      <c r="AT127" s="17" t="s">
        <v>75</v>
      </c>
      <c r="AU127" s="17" t="s">
        <v>161</v>
      </c>
      <c r="BK127" s="123">
        <f>BK128+BK151+BK216+BK253+BK292+BK353+BK388</f>
        <v>0</v>
      </c>
    </row>
    <row r="128" spans="2:63" s="11" customFormat="1" ht="25.9" customHeight="1">
      <c r="B128" s="124"/>
      <c r="D128" s="125" t="s">
        <v>75</v>
      </c>
      <c r="E128" s="126" t="s">
        <v>3611</v>
      </c>
      <c r="F128" s="126" t="s">
        <v>3612</v>
      </c>
      <c r="I128" s="127"/>
      <c r="J128" s="128">
        <f>BK128</f>
        <v>0</v>
      </c>
      <c r="L128" s="124"/>
      <c r="M128" s="129"/>
      <c r="P128" s="130">
        <f>SUM(P129:P150)</f>
        <v>0</v>
      </c>
      <c r="R128" s="130">
        <f>SUM(R129:R150)</f>
        <v>0</v>
      </c>
      <c r="T128" s="131">
        <f>SUM(T129:T150)</f>
        <v>0</v>
      </c>
      <c r="AR128" s="125" t="s">
        <v>200</v>
      </c>
      <c r="AT128" s="132" t="s">
        <v>75</v>
      </c>
      <c r="AU128" s="132" t="s">
        <v>76</v>
      </c>
      <c r="AY128" s="125" t="s">
        <v>181</v>
      </c>
      <c r="BK128" s="133">
        <f>SUM(BK129:BK150)</f>
        <v>0</v>
      </c>
    </row>
    <row r="129" spans="2:65" s="1" customFormat="1" ht="24.2" customHeight="1">
      <c r="B129" s="134"/>
      <c r="C129" s="135" t="s">
        <v>83</v>
      </c>
      <c r="D129" s="135" t="s">
        <v>182</v>
      </c>
      <c r="E129" s="136" t="s">
        <v>3613</v>
      </c>
      <c r="F129" s="137" t="s">
        <v>3614</v>
      </c>
      <c r="G129" s="138" t="s">
        <v>287</v>
      </c>
      <c r="H129" s="139">
        <v>14</v>
      </c>
      <c r="I129" s="140"/>
      <c r="J129" s="141">
        <f>ROUND(I129*H129,2)</f>
        <v>0</v>
      </c>
      <c r="K129" s="137" t="s">
        <v>1</v>
      </c>
      <c r="L129" s="142"/>
      <c r="M129" s="143" t="s">
        <v>1</v>
      </c>
      <c r="N129" s="144" t="s">
        <v>41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220</v>
      </c>
      <c r="AT129" s="147" t="s">
        <v>182</v>
      </c>
      <c r="AU129" s="147" t="s">
        <v>83</v>
      </c>
      <c r="AY129" s="17" t="s">
        <v>181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83</v>
      </c>
      <c r="BK129" s="148">
        <f>ROUND(I129*H129,2)</f>
        <v>0</v>
      </c>
      <c r="BL129" s="17" t="s">
        <v>200</v>
      </c>
      <c r="BM129" s="147" t="s">
        <v>3615</v>
      </c>
    </row>
    <row r="130" spans="2:65" s="1" customFormat="1" ht="19.5">
      <c r="B130" s="32"/>
      <c r="D130" s="149" t="s">
        <v>190</v>
      </c>
      <c r="F130" s="150" t="s">
        <v>3614</v>
      </c>
      <c r="I130" s="151"/>
      <c r="L130" s="32"/>
      <c r="M130" s="152"/>
      <c r="T130" s="56"/>
      <c r="AT130" s="17" t="s">
        <v>190</v>
      </c>
      <c r="AU130" s="17" t="s">
        <v>83</v>
      </c>
    </row>
    <row r="131" spans="2:65" s="1" customFormat="1" ht="24.2" customHeight="1">
      <c r="B131" s="134"/>
      <c r="C131" s="135" t="s">
        <v>85</v>
      </c>
      <c r="D131" s="135" t="s">
        <v>182</v>
      </c>
      <c r="E131" s="136" t="s">
        <v>3616</v>
      </c>
      <c r="F131" s="137" t="s">
        <v>3617</v>
      </c>
      <c r="G131" s="138" t="s">
        <v>287</v>
      </c>
      <c r="H131" s="139">
        <v>2</v>
      </c>
      <c r="I131" s="140"/>
      <c r="J131" s="141">
        <f>ROUND(I131*H131,2)</f>
        <v>0</v>
      </c>
      <c r="K131" s="137" t="s">
        <v>1</v>
      </c>
      <c r="L131" s="142"/>
      <c r="M131" s="143" t="s">
        <v>1</v>
      </c>
      <c r="N131" s="144" t="s">
        <v>41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220</v>
      </c>
      <c r="AT131" s="147" t="s">
        <v>182</v>
      </c>
      <c r="AU131" s="147" t="s">
        <v>83</v>
      </c>
      <c r="AY131" s="17" t="s">
        <v>181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83</v>
      </c>
      <c r="BK131" s="148">
        <f>ROUND(I131*H131,2)</f>
        <v>0</v>
      </c>
      <c r="BL131" s="17" t="s">
        <v>200</v>
      </c>
      <c r="BM131" s="147" t="s">
        <v>3618</v>
      </c>
    </row>
    <row r="132" spans="2:65" s="1" customFormat="1" ht="19.5">
      <c r="B132" s="32"/>
      <c r="D132" s="149" t="s">
        <v>190</v>
      </c>
      <c r="F132" s="150" t="s">
        <v>3617</v>
      </c>
      <c r="I132" s="151"/>
      <c r="L132" s="32"/>
      <c r="M132" s="152"/>
      <c r="T132" s="56"/>
      <c r="AT132" s="17" t="s">
        <v>190</v>
      </c>
      <c r="AU132" s="17" t="s">
        <v>83</v>
      </c>
    </row>
    <row r="133" spans="2:65" s="1" customFormat="1" ht="24.2" customHeight="1">
      <c r="B133" s="134"/>
      <c r="C133" s="135" t="s">
        <v>91</v>
      </c>
      <c r="D133" s="135" t="s">
        <v>182</v>
      </c>
      <c r="E133" s="136" t="s">
        <v>3619</v>
      </c>
      <c r="F133" s="137" t="s">
        <v>3620</v>
      </c>
      <c r="G133" s="138" t="s">
        <v>287</v>
      </c>
      <c r="H133" s="139">
        <v>15</v>
      </c>
      <c r="I133" s="140"/>
      <c r="J133" s="141">
        <f>ROUND(I133*H133,2)</f>
        <v>0</v>
      </c>
      <c r="K133" s="137" t="s">
        <v>1</v>
      </c>
      <c r="L133" s="142"/>
      <c r="M133" s="143" t="s">
        <v>1</v>
      </c>
      <c r="N133" s="144" t="s">
        <v>41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220</v>
      </c>
      <c r="AT133" s="147" t="s">
        <v>182</v>
      </c>
      <c r="AU133" s="147" t="s">
        <v>83</v>
      </c>
      <c r="AY133" s="17" t="s">
        <v>181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200</v>
      </c>
      <c r="BM133" s="147" t="s">
        <v>3621</v>
      </c>
    </row>
    <row r="134" spans="2:65" s="1" customFormat="1" ht="19.5">
      <c r="B134" s="32"/>
      <c r="D134" s="149" t="s">
        <v>190</v>
      </c>
      <c r="F134" s="150" t="s">
        <v>3620</v>
      </c>
      <c r="I134" s="151"/>
      <c r="L134" s="32"/>
      <c r="M134" s="152"/>
      <c r="T134" s="56"/>
      <c r="AT134" s="17" t="s">
        <v>190</v>
      </c>
      <c r="AU134" s="17" t="s">
        <v>83</v>
      </c>
    </row>
    <row r="135" spans="2:65" s="1" customFormat="1" ht="24.2" customHeight="1">
      <c r="B135" s="134"/>
      <c r="C135" s="135" t="s">
        <v>200</v>
      </c>
      <c r="D135" s="135" t="s">
        <v>182</v>
      </c>
      <c r="E135" s="136" t="s">
        <v>3622</v>
      </c>
      <c r="F135" s="137" t="s">
        <v>3623</v>
      </c>
      <c r="G135" s="138" t="s">
        <v>287</v>
      </c>
      <c r="H135" s="139">
        <v>70</v>
      </c>
      <c r="I135" s="140"/>
      <c r="J135" s="141">
        <f>ROUND(I135*H135,2)</f>
        <v>0</v>
      </c>
      <c r="K135" s="137" t="s">
        <v>1</v>
      </c>
      <c r="L135" s="14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220</v>
      </c>
      <c r="AT135" s="147" t="s">
        <v>182</v>
      </c>
      <c r="AU135" s="147" t="s">
        <v>83</v>
      </c>
      <c r="AY135" s="17" t="s">
        <v>181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200</v>
      </c>
      <c r="BM135" s="147" t="s">
        <v>3624</v>
      </c>
    </row>
    <row r="136" spans="2:65" s="1" customFormat="1" ht="11.25">
      <c r="B136" s="32"/>
      <c r="D136" s="149" t="s">
        <v>190</v>
      </c>
      <c r="F136" s="150" t="s">
        <v>3623</v>
      </c>
      <c r="I136" s="151"/>
      <c r="L136" s="32"/>
      <c r="M136" s="152"/>
      <c r="T136" s="56"/>
      <c r="AT136" s="17" t="s">
        <v>190</v>
      </c>
      <c r="AU136" s="17" t="s">
        <v>83</v>
      </c>
    </row>
    <row r="137" spans="2:65" s="1" customFormat="1" ht="24.2" customHeight="1">
      <c r="B137" s="134"/>
      <c r="C137" s="153" t="s">
        <v>204</v>
      </c>
      <c r="D137" s="153" t="s">
        <v>191</v>
      </c>
      <c r="E137" s="154" t="s">
        <v>3625</v>
      </c>
      <c r="F137" s="155" t="s">
        <v>3614</v>
      </c>
      <c r="G137" s="156" t="s">
        <v>287</v>
      </c>
      <c r="H137" s="157">
        <v>14</v>
      </c>
      <c r="I137" s="158"/>
      <c r="J137" s="159">
        <f>ROUND(I137*H137,2)</f>
        <v>0</v>
      </c>
      <c r="K137" s="155" t="s">
        <v>1</v>
      </c>
      <c r="L137" s="32"/>
      <c r="M137" s="160" t="s">
        <v>1</v>
      </c>
      <c r="N137" s="161" t="s">
        <v>41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200</v>
      </c>
      <c r="AT137" s="147" t="s">
        <v>191</v>
      </c>
      <c r="AU137" s="147" t="s">
        <v>83</v>
      </c>
      <c r="AY137" s="17" t="s">
        <v>181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83</v>
      </c>
      <c r="BK137" s="148">
        <f>ROUND(I137*H137,2)</f>
        <v>0</v>
      </c>
      <c r="BL137" s="17" t="s">
        <v>200</v>
      </c>
      <c r="BM137" s="147" t="s">
        <v>3626</v>
      </c>
    </row>
    <row r="138" spans="2:65" s="1" customFormat="1" ht="19.5">
      <c r="B138" s="32"/>
      <c r="D138" s="149" t="s">
        <v>190</v>
      </c>
      <c r="F138" s="150" t="s">
        <v>3614</v>
      </c>
      <c r="I138" s="151"/>
      <c r="L138" s="32"/>
      <c r="M138" s="152"/>
      <c r="T138" s="56"/>
      <c r="AT138" s="17" t="s">
        <v>190</v>
      </c>
      <c r="AU138" s="17" t="s">
        <v>83</v>
      </c>
    </row>
    <row r="139" spans="2:65" s="1" customFormat="1" ht="24.2" customHeight="1">
      <c r="B139" s="134"/>
      <c r="C139" s="153" t="s">
        <v>209</v>
      </c>
      <c r="D139" s="153" t="s">
        <v>191</v>
      </c>
      <c r="E139" s="154" t="s">
        <v>3627</v>
      </c>
      <c r="F139" s="155" t="s">
        <v>3617</v>
      </c>
      <c r="G139" s="156" t="s">
        <v>287</v>
      </c>
      <c r="H139" s="157">
        <v>2</v>
      </c>
      <c r="I139" s="158"/>
      <c r="J139" s="159">
        <f>ROUND(I139*H139,2)</f>
        <v>0</v>
      </c>
      <c r="K139" s="155" t="s">
        <v>1</v>
      </c>
      <c r="L139" s="32"/>
      <c r="M139" s="160" t="s">
        <v>1</v>
      </c>
      <c r="N139" s="161" t="s">
        <v>41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200</v>
      </c>
      <c r="AT139" s="147" t="s">
        <v>191</v>
      </c>
      <c r="AU139" s="147" t="s">
        <v>83</v>
      </c>
      <c r="AY139" s="17" t="s">
        <v>181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83</v>
      </c>
      <c r="BK139" s="148">
        <f>ROUND(I139*H139,2)</f>
        <v>0</v>
      </c>
      <c r="BL139" s="17" t="s">
        <v>200</v>
      </c>
      <c r="BM139" s="147" t="s">
        <v>3628</v>
      </c>
    </row>
    <row r="140" spans="2:65" s="1" customFormat="1" ht="19.5">
      <c r="B140" s="32"/>
      <c r="D140" s="149" t="s">
        <v>190</v>
      </c>
      <c r="F140" s="150" t="s">
        <v>3617</v>
      </c>
      <c r="I140" s="151"/>
      <c r="L140" s="32"/>
      <c r="M140" s="152"/>
      <c r="T140" s="56"/>
      <c r="AT140" s="17" t="s">
        <v>190</v>
      </c>
      <c r="AU140" s="17" t="s">
        <v>83</v>
      </c>
    </row>
    <row r="141" spans="2:65" s="1" customFormat="1" ht="24.2" customHeight="1">
      <c r="B141" s="134"/>
      <c r="C141" s="153" t="s">
        <v>214</v>
      </c>
      <c r="D141" s="153" t="s">
        <v>191</v>
      </c>
      <c r="E141" s="154" t="s">
        <v>3629</v>
      </c>
      <c r="F141" s="155" t="s">
        <v>3620</v>
      </c>
      <c r="G141" s="156" t="s">
        <v>287</v>
      </c>
      <c r="H141" s="157">
        <v>15</v>
      </c>
      <c r="I141" s="158"/>
      <c r="J141" s="159">
        <f>ROUND(I141*H141,2)</f>
        <v>0</v>
      </c>
      <c r="K141" s="155" t="s">
        <v>1</v>
      </c>
      <c r="L141" s="32"/>
      <c r="M141" s="160" t="s">
        <v>1</v>
      </c>
      <c r="N141" s="161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200</v>
      </c>
      <c r="AT141" s="147" t="s">
        <v>191</v>
      </c>
      <c r="AU141" s="147" t="s">
        <v>83</v>
      </c>
      <c r="AY141" s="17" t="s">
        <v>181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200</v>
      </c>
      <c r="BM141" s="147" t="s">
        <v>3630</v>
      </c>
    </row>
    <row r="142" spans="2:65" s="1" customFormat="1" ht="19.5">
      <c r="B142" s="32"/>
      <c r="D142" s="149" t="s">
        <v>190</v>
      </c>
      <c r="F142" s="150" t="s">
        <v>3620</v>
      </c>
      <c r="I142" s="151"/>
      <c r="L142" s="32"/>
      <c r="M142" s="152"/>
      <c r="T142" s="56"/>
      <c r="AT142" s="17" t="s">
        <v>190</v>
      </c>
      <c r="AU142" s="17" t="s">
        <v>83</v>
      </c>
    </row>
    <row r="143" spans="2:65" s="1" customFormat="1" ht="16.5" customHeight="1">
      <c r="B143" s="134"/>
      <c r="C143" s="153" t="s">
        <v>220</v>
      </c>
      <c r="D143" s="153" t="s">
        <v>191</v>
      </c>
      <c r="E143" s="154" t="s">
        <v>3631</v>
      </c>
      <c r="F143" s="155" t="s">
        <v>3632</v>
      </c>
      <c r="G143" s="156" t="s">
        <v>3633</v>
      </c>
      <c r="H143" s="157">
        <v>1</v>
      </c>
      <c r="I143" s="158"/>
      <c r="J143" s="159">
        <f>ROUND(I143*H143,2)</f>
        <v>0</v>
      </c>
      <c r="K143" s="155" t="s">
        <v>1</v>
      </c>
      <c r="L143" s="32"/>
      <c r="M143" s="160" t="s">
        <v>1</v>
      </c>
      <c r="N143" s="161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200</v>
      </c>
      <c r="AT143" s="147" t="s">
        <v>191</v>
      </c>
      <c r="AU143" s="147" t="s">
        <v>83</v>
      </c>
      <c r="AY143" s="17" t="s">
        <v>181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200</v>
      </c>
      <c r="BM143" s="147" t="s">
        <v>3634</v>
      </c>
    </row>
    <row r="144" spans="2:65" s="1" customFormat="1" ht="11.25">
      <c r="B144" s="32"/>
      <c r="D144" s="149" t="s">
        <v>190</v>
      </c>
      <c r="F144" s="150" t="s">
        <v>3632</v>
      </c>
      <c r="I144" s="151"/>
      <c r="L144" s="32"/>
      <c r="M144" s="152"/>
      <c r="T144" s="56"/>
      <c r="AT144" s="17" t="s">
        <v>190</v>
      </c>
      <c r="AU144" s="17" t="s">
        <v>83</v>
      </c>
    </row>
    <row r="145" spans="2:65" s="1" customFormat="1" ht="16.5" customHeight="1">
      <c r="B145" s="134"/>
      <c r="C145" s="153" t="s">
        <v>224</v>
      </c>
      <c r="D145" s="153" t="s">
        <v>191</v>
      </c>
      <c r="E145" s="154" t="s">
        <v>3635</v>
      </c>
      <c r="F145" s="155" t="s">
        <v>3636</v>
      </c>
      <c r="G145" s="156" t="s">
        <v>3633</v>
      </c>
      <c r="H145" s="157">
        <v>31</v>
      </c>
      <c r="I145" s="158"/>
      <c r="J145" s="159">
        <f>ROUND(I145*H145,2)</f>
        <v>0</v>
      </c>
      <c r="K145" s="155" t="s">
        <v>1</v>
      </c>
      <c r="L145" s="32"/>
      <c r="M145" s="160" t="s">
        <v>1</v>
      </c>
      <c r="N145" s="161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200</v>
      </c>
      <c r="AT145" s="147" t="s">
        <v>191</v>
      </c>
      <c r="AU145" s="147" t="s">
        <v>83</v>
      </c>
      <c r="AY145" s="17" t="s">
        <v>181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200</v>
      </c>
      <c r="BM145" s="147" t="s">
        <v>3637</v>
      </c>
    </row>
    <row r="146" spans="2:65" s="1" customFormat="1" ht="11.25">
      <c r="B146" s="32"/>
      <c r="D146" s="149" t="s">
        <v>190</v>
      </c>
      <c r="F146" s="150" t="s">
        <v>3636</v>
      </c>
      <c r="I146" s="151"/>
      <c r="L146" s="32"/>
      <c r="M146" s="152"/>
      <c r="T146" s="56"/>
      <c r="AT146" s="17" t="s">
        <v>190</v>
      </c>
      <c r="AU146" s="17" t="s">
        <v>83</v>
      </c>
    </row>
    <row r="147" spans="2:65" s="1" customFormat="1" ht="16.5" customHeight="1">
      <c r="B147" s="134"/>
      <c r="C147" s="153" t="s">
        <v>228</v>
      </c>
      <c r="D147" s="153" t="s">
        <v>191</v>
      </c>
      <c r="E147" s="154" t="s">
        <v>3638</v>
      </c>
      <c r="F147" s="155" t="s">
        <v>3639</v>
      </c>
      <c r="G147" s="156" t="s">
        <v>3633</v>
      </c>
      <c r="H147" s="157">
        <v>1</v>
      </c>
      <c r="I147" s="158"/>
      <c r="J147" s="159">
        <f>ROUND(I147*H147,2)</f>
        <v>0</v>
      </c>
      <c r="K147" s="155" t="s">
        <v>1</v>
      </c>
      <c r="L147" s="32"/>
      <c r="M147" s="160" t="s">
        <v>1</v>
      </c>
      <c r="N147" s="161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200</v>
      </c>
      <c r="AT147" s="147" t="s">
        <v>191</v>
      </c>
      <c r="AU147" s="147" t="s">
        <v>83</v>
      </c>
      <c r="AY147" s="17" t="s">
        <v>181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200</v>
      </c>
      <c r="BM147" s="147" t="s">
        <v>3640</v>
      </c>
    </row>
    <row r="148" spans="2:65" s="1" customFormat="1" ht="11.25">
      <c r="B148" s="32"/>
      <c r="D148" s="149" t="s">
        <v>190</v>
      </c>
      <c r="F148" s="150" t="s">
        <v>3639</v>
      </c>
      <c r="I148" s="151"/>
      <c r="L148" s="32"/>
      <c r="M148" s="152"/>
      <c r="T148" s="56"/>
      <c r="AT148" s="17" t="s">
        <v>190</v>
      </c>
      <c r="AU148" s="17" t="s">
        <v>83</v>
      </c>
    </row>
    <row r="149" spans="2:65" s="1" customFormat="1" ht="16.5" customHeight="1">
      <c r="B149" s="134"/>
      <c r="C149" s="153" t="s">
        <v>232</v>
      </c>
      <c r="D149" s="153" t="s">
        <v>191</v>
      </c>
      <c r="E149" s="154" t="s">
        <v>3641</v>
      </c>
      <c r="F149" s="155" t="s">
        <v>3642</v>
      </c>
      <c r="G149" s="156" t="s">
        <v>3633</v>
      </c>
      <c r="H149" s="157">
        <v>1</v>
      </c>
      <c r="I149" s="158"/>
      <c r="J149" s="159">
        <f>ROUND(I149*H149,2)</f>
        <v>0</v>
      </c>
      <c r="K149" s="155" t="s">
        <v>1</v>
      </c>
      <c r="L149" s="32"/>
      <c r="M149" s="160" t="s">
        <v>1</v>
      </c>
      <c r="N149" s="161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200</v>
      </c>
      <c r="AT149" s="147" t="s">
        <v>191</v>
      </c>
      <c r="AU149" s="147" t="s">
        <v>83</v>
      </c>
      <c r="AY149" s="17" t="s">
        <v>181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200</v>
      </c>
      <c r="BM149" s="147" t="s">
        <v>3643</v>
      </c>
    </row>
    <row r="150" spans="2:65" s="1" customFormat="1" ht="11.25">
      <c r="B150" s="32"/>
      <c r="D150" s="149" t="s">
        <v>190</v>
      </c>
      <c r="F150" s="150" t="s">
        <v>3642</v>
      </c>
      <c r="I150" s="151"/>
      <c r="L150" s="32"/>
      <c r="M150" s="152"/>
      <c r="T150" s="56"/>
      <c r="AT150" s="17" t="s">
        <v>190</v>
      </c>
      <c r="AU150" s="17" t="s">
        <v>83</v>
      </c>
    </row>
    <row r="151" spans="2:65" s="11" customFormat="1" ht="25.9" customHeight="1">
      <c r="B151" s="124"/>
      <c r="D151" s="125" t="s">
        <v>75</v>
      </c>
      <c r="E151" s="126" t="s">
        <v>3611</v>
      </c>
      <c r="F151" s="126" t="s">
        <v>3612</v>
      </c>
      <c r="I151" s="127"/>
      <c r="J151" s="128">
        <f>BK151</f>
        <v>0</v>
      </c>
      <c r="L151" s="124"/>
      <c r="M151" s="129"/>
      <c r="P151" s="130">
        <f>SUM(P152:P215)</f>
        <v>0</v>
      </c>
      <c r="R151" s="130">
        <f>SUM(R152:R215)</f>
        <v>0</v>
      </c>
      <c r="T151" s="131">
        <f>SUM(T152:T215)</f>
        <v>0</v>
      </c>
      <c r="AR151" s="125" t="s">
        <v>200</v>
      </c>
      <c r="AT151" s="132" t="s">
        <v>75</v>
      </c>
      <c r="AU151" s="132" t="s">
        <v>76</v>
      </c>
      <c r="AY151" s="125" t="s">
        <v>181</v>
      </c>
      <c r="BK151" s="133">
        <f>SUM(BK152:BK215)</f>
        <v>0</v>
      </c>
    </row>
    <row r="152" spans="2:65" s="1" customFormat="1" ht="16.5" customHeight="1">
      <c r="B152" s="134"/>
      <c r="C152" s="153" t="s">
        <v>8</v>
      </c>
      <c r="D152" s="153" t="s">
        <v>191</v>
      </c>
      <c r="E152" s="154" t="s">
        <v>3644</v>
      </c>
      <c r="F152" s="155" t="s">
        <v>3645</v>
      </c>
      <c r="G152" s="156" t="s">
        <v>287</v>
      </c>
      <c r="H152" s="157">
        <v>27</v>
      </c>
      <c r="I152" s="158"/>
      <c r="J152" s="159">
        <f>ROUND(I152*H152,2)</f>
        <v>0</v>
      </c>
      <c r="K152" s="155" t="s">
        <v>1</v>
      </c>
      <c r="L152" s="32"/>
      <c r="M152" s="160" t="s">
        <v>1</v>
      </c>
      <c r="N152" s="161" t="s">
        <v>41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200</v>
      </c>
      <c r="AT152" s="147" t="s">
        <v>191</v>
      </c>
      <c r="AU152" s="147" t="s">
        <v>83</v>
      </c>
      <c r="AY152" s="17" t="s">
        <v>181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83</v>
      </c>
      <c r="BK152" s="148">
        <f>ROUND(I152*H152,2)</f>
        <v>0</v>
      </c>
      <c r="BL152" s="17" t="s">
        <v>200</v>
      </c>
      <c r="BM152" s="147" t="s">
        <v>3646</v>
      </c>
    </row>
    <row r="153" spans="2:65" s="1" customFormat="1" ht="11.25">
      <c r="B153" s="32"/>
      <c r="D153" s="149" t="s">
        <v>190</v>
      </c>
      <c r="F153" s="150" t="s">
        <v>3645</v>
      </c>
      <c r="I153" s="151"/>
      <c r="L153" s="32"/>
      <c r="M153" s="152"/>
      <c r="T153" s="56"/>
      <c r="AT153" s="17" t="s">
        <v>190</v>
      </c>
      <c r="AU153" s="17" t="s">
        <v>83</v>
      </c>
    </row>
    <row r="154" spans="2:65" s="1" customFormat="1" ht="16.5" customHeight="1">
      <c r="B154" s="134"/>
      <c r="C154" s="153" t="s">
        <v>239</v>
      </c>
      <c r="D154" s="153" t="s">
        <v>191</v>
      </c>
      <c r="E154" s="154" t="s">
        <v>3647</v>
      </c>
      <c r="F154" s="155" t="s">
        <v>3648</v>
      </c>
      <c r="G154" s="156" t="s">
        <v>287</v>
      </c>
      <c r="H154" s="157">
        <v>3</v>
      </c>
      <c r="I154" s="158"/>
      <c r="J154" s="159">
        <f>ROUND(I154*H154,2)</f>
        <v>0</v>
      </c>
      <c r="K154" s="155" t="s">
        <v>1</v>
      </c>
      <c r="L154" s="32"/>
      <c r="M154" s="160" t="s">
        <v>1</v>
      </c>
      <c r="N154" s="161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200</v>
      </c>
      <c r="AT154" s="147" t="s">
        <v>191</v>
      </c>
      <c r="AU154" s="147" t="s">
        <v>83</v>
      </c>
      <c r="AY154" s="17" t="s">
        <v>181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200</v>
      </c>
      <c r="BM154" s="147" t="s">
        <v>3649</v>
      </c>
    </row>
    <row r="155" spans="2:65" s="1" customFormat="1" ht="11.25">
      <c r="B155" s="32"/>
      <c r="D155" s="149" t="s">
        <v>190</v>
      </c>
      <c r="F155" s="150" t="s">
        <v>3648</v>
      </c>
      <c r="I155" s="151"/>
      <c r="L155" s="32"/>
      <c r="M155" s="152"/>
      <c r="T155" s="56"/>
      <c r="AT155" s="17" t="s">
        <v>190</v>
      </c>
      <c r="AU155" s="17" t="s">
        <v>83</v>
      </c>
    </row>
    <row r="156" spans="2:65" s="1" customFormat="1" ht="16.5" customHeight="1">
      <c r="B156" s="134"/>
      <c r="C156" s="153" t="s">
        <v>244</v>
      </c>
      <c r="D156" s="153" t="s">
        <v>191</v>
      </c>
      <c r="E156" s="154" t="s">
        <v>3650</v>
      </c>
      <c r="F156" s="155" t="s">
        <v>3651</v>
      </c>
      <c r="G156" s="156" t="s">
        <v>287</v>
      </c>
      <c r="H156" s="157">
        <v>1</v>
      </c>
      <c r="I156" s="158"/>
      <c r="J156" s="159">
        <f>ROUND(I156*H156,2)</f>
        <v>0</v>
      </c>
      <c r="K156" s="155" t="s">
        <v>1</v>
      </c>
      <c r="L156" s="32"/>
      <c r="M156" s="160" t="s">
        <v>1</v>
      </c>
      <c r="N156" s="161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200</v>
      </c>
      <c r="AT156" s="147" t="s">
        <v>191</v>
      </c>
      <c r="AU156" s="147" t="s">
        <v>83</v>
      </c>
      <c r="AY156" s="17" t="s">
        <v>181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200</v>
      </c>
      <c r="BM156" s="147" t="s">
        <v>3652</v>
      </c>
    </row>
    <row r="157" spans="2:65" s="1" customFormat="1" ht="11.25">
      <c r="B157" s="32"/>
      <c r="D157" s="149" t="s">
        <v>190</v>
      </c>
      <c r="F157" s="150" t="s">
        <v>3651</v>
      </c>
      <c r="I157" s="151"/>
      <c r="L157" s="32"/>
      <c r="M157" s="152"/>
      <c r="T157" s="56"/>
      <c r="AT157" s="17" t="s">
        <v>190</v>
      </c>
      <c r="AU157" s="17" t="s">
        <v>83</v>
      </c>
    </row>
    <row r="158" spans="2:65" s="1" customFormat="1" ht="16.5" customHeight="1">
      <c r="B158" s="134"/>
      <c r="C158" s="153" t="s">
        <v>250</v>
      </c>
      <c r="D158" s="153" t="s">
        <v>191</v>
      </c>
      <c r="E158" s="154" t="s">
        <v>3653</v>
      </c>
      <c r="F158" s="155" t="s">
        <v>3654</v>
      </c>
      <c r="G158" s="156" t="s">
        <v>287</v>
      </c>
      <c r="H158" s="157">
        <v>3</v>
      </c>
      <c r="I158" s="158"/>
      <c r="J158" s="159">
        <f>ROUND(I158*H158,2)</f>
        <v>0</v>
      </c>
      <c r="K158" s="155" t="s">
        <v>1</v>
      </c>
      <c r="L158" s="32"/>
      <c r="M158" s="160" t="s">
        <v>1</v>
      </c>
      <c r="N158" s="161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200</v>
      </c>
      <c r="AT158" s="147" t="s">
        <v>191</v>
      </c>
      <c r="AU158" s="147" t="s">
        <v>83</v>
      </c>
      <c r="AY158" s="17" t="s">
        <v>181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200</v>
      </c>
      <c r="BM158" s="147" t="s">
        <v>3655</v>
      </c>
    </row>
    <row r="159" spans="2:65" s="1" customFormat="1" ht="11.25">
      <c r="B159" s="32"/>
      <c r="D159" s="149" t="s">
        <v>190</v>
      </c>
      <c r="F159" s="150" t="s">
        <v>3654</v>
      </c>
      <c r="I159" s="151"/>
      <c r="L159" s="32"/>
      <c r="M159" s="152"/>
      <c r="T159" s="56"/>
      <c r="AT159" s="17" t="s">
        <v>190</v>
      </c>
      <c r="AU159" s="17" t="s">
        <v>83</v>
      </c>
    </row>
    <row r="160" spans="2:65" s="1" customFormat="1" ht="16.5" customHeight="1">
      <c r="B160" s="134"/>
      <c r="C160" s="153" t="s">
        <v>188</v>
      </c>
      <c r="D160" s="153" t="s">
        <v>191</v>
      </c>
      <c r="E160" s="154" t="s">
        <v>3656</v>
      </c>
      <c r="F160" s="155" t="s">
        <v>3657</v>
      </c>
      <c r="G160" s="156" t="s">
        <v>287</v>
      </c>
      <c r="H160" s="157">
        <v>3</v>
      </c>
      <c r="I160" s="158"/>
      <c r="J160" s="159">
        <f>ROUND(I160*H160,2)</f>
        <v>0</v>
      </c>
      <c r="K160" s="155" t="s">
        <v>1</v>
      </c>
      <c r="L160" s="32"/>
      <c r="M160" s="160" t="s">
        <v>1</v>
      </c>
      <c r="N160" s="161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200</v>
      </c>
      <c r="AT160" s="147" t="s">
        <v>191</v>
      </c>
      <c r="AU160" s="147" t="s">
        <v>83</v>
      </c>
      <c r="AY160" s="17" t="s">
        <v>181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200</v>
      </c>
      <c r="BM160" s="147" t="s">
        <v>3658</v>
      </c>
    </row>
    <row r="161" spans="2:65" s="1" customFormat="1" ht="11.25">
      <c r="B161" s="32"/>
      <c r="D161" s="149" t="s">
        <v>190</v>
      </c>
      <c r="F161" s="150" t="s">
        <v>3657</v>
      </c>
      <c r="I161" s="151"/>
      <c r="L161" s="32"/>
      <c r="M161" s="152"/>
      <c r="T161" s="56"/>
      <c r="AT161" s="17" t="s">
        <v>190</v>
      </c>
      <c r="AU161" s="17" t="s">
        <v>83</v>
      </c>
    </row>
    <row r="162" spans="2:65" s="1" customFormat="1" ht="44.25" customHeight="1">
      <c r="B162" s="134"/>
      <c r="C162" s="153" t="s">
        <v>261</v>
      </c>
      <c r="D162" s="153" t="s">
        <v>191</v>
      </c>
      <c r="E162" s="154" t="s">
        <v>3659</v>
      </c>
      <c r="F162" s="155" t="s">
        <v>3660</v>
      </c>
      <c r="G162" s="156" t="s">
        <v>287</v>
      </c>
      <c r="H162" s="157">
        <v>1</v>
      </c>
      <c r="I162" s="158"/>
      <c r="J162" s="159">
        <f>ROUND(I162*H162,2)</f>
        <v>0</v>
      </c>
      <c r="K162" s="155" t="s">
        <v>1</v>
      </c>
      <c r="L162" s="32"/>
      <c r="M162" s="160" t="s">
        <v>1</v>
      </c>
      <c r="N162" s="161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200</v>
      </c>
      <c r="AT162" s="147" t="s">
        <v>191</v>
      </c>
      <c r="AU162" s="147" t="s">
        <v>83</v>
      </c>
      <c r="AY162" s="17" t="s">
        <v>181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200</v>
      </c>
      <c r="BM162" s="147" t="s">
        <v>3661</v>
      </c>
    </row>
    <row r="163" spans="2:65" s="1" customFormat="1" ht="11.25">
      <c r="B163" s="32"/>
      <c r="D163" s="149" t="s">
        <v>190</v>
      </c>
      <c r="F163" s="150" t="s">
        <v>3662</v>
      </c>
      <c r="I163" s="151"/>
      <c r="L163" s="32"/>
      <c r="M163" s="152"/>
      <c r="T163" s="56"/>
      <c r="AT163" s="17" t="s">
        <v>190</v>
      </c>
      <c r="AU163" s="17" t="s">
        <v>83</v>
      </c>
    </row>
    <row r="164" spans="2:65" s="1" customFormat="1" ht="37.9" customHeight="1">
      <c r="B164" s="134"/>
      <c r="C164" s="153" t="s">
        <v>266</v>
      </c>
      <c r="D164" s="153" t="s">
        <v>191</v>
      </c>
      <c r="E164" s="154" t="s">
        <v>3663</v>
      </c>
      <c r="F164" s="155" t="s">
        <v>3664</v>
      </c>
      <c r="G164" s="156" t="s">
        <v>287</v>
      </c>
      <c r="H164" s="157">
        <v>1</v>
      </c>
      <c r="I164" s="158"/>
      <c r="J164" s="159">
        <f>ROUND(I164*H164,2)</f>
        <v>0</v>
      </c>
      <c r="K164" s="155" t="s">
        <v>1</v>
      </c>
      <c r="L164" s="32"/>
      <c r="M164" s="160" t="s">
        <v>1</v>
      </c>
      <c r="N164" s="161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200</v>
      </c>
      <c r="AT164" s="147" t="s">
        <v>191</v>
      </c>
      <c r="AU164" s="147" t="s">
        <v>83</v>
      </c>
      <c r="AY164" s="17" t="s">
        <v>181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200</v>
      </c>
      <c r="BM164" s="147" t="s">
        <v>3665</v>
      </c>
    </row>
    <row r="165" spans="2:65" s="1" customFormat="1" ht="11.25">
      <c r="B165" s="32"/>
      <c r="D165" s="149" t="s">
        <v>190</v>
      </c>
      <c r="F165" s="150" t="s">
        <v>3666</v>
      </c>
      <c r="I165" s="151"/>
      <c r="L165" s="32"/>
      <c r="M165" s="152"/>
      <c r="T165" s="56"/>
      <c r="AT165" s="17" t="s">
        <v>190</v>
      </c>
      <c r="AU165" s="17" t="s">
        <v>83</v>
      </c>
    </row>
    <row r="166" spans="2:65" s="1" customFormat="1" ht="21.75" customHeight="1">
      <c r="B166" s="134"/>
      <c r="C166" s="153" t="s">
        <v>271</v>
      </c>
      <c r="D166" s="153" t="s">
        <v>191</v>
      </c>
      <c r="E166" s="154" t="s">
        <v>3667</v>
      </c>
      <c r="F166" s="155" t="s">
        <v>3668</v>
      </c>
      <c r="G166" s="156" t="s">
        <v>287</v>
      </c>
      <c r="H166" s="157">
        <v>1</v>
      </c>
      <c r="I166" s="158"/>
      <c r="J166" s="159">
        <f>ROUND(I166*H166,2)</f>
        <v>0</v>
      </c>
      <c r="K166" s="155" t="s">
        <v>1</v>
      </c>
      <c r="L166" s="32"/>
      <c r="M166" s="160" t="s">
        <v>1</v>
      </c>
      <c r="N166" s="161" t="s">
        <v>41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200</v>
      </c>
      <c r="AT166" s="147" t="s">
        <v>191</v>
      </c>
      <c r="AU166" s="147" t="s">
        <v>83</v>
      </c>
      <c r="AY166" s="17" t="s">
        <v>181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200</v>
      </c>
      <c r="BM166" s="147" t="s">
        <v>3669</v>
      </c>
    </row>
    <row r="167" spans="2:65" s="1" customFormat="1" ht="11.25">
      <c r="B167" s="32"/>
      <c r="D167" s="149" t="s">
        <v>190</v>
      </c>
      <c r="F167" s="150" t="s">
        <v>3668</v>
      </c>
      <c r="I167" s="151"/>
      <c r="L167" s="32"/>
      <c r="M167" s="152"/>
      <c r="T167" s="56"/>
      <c r="AT167" s="17" t="s">
        <v>190</v>
      </c>
      <c r="AU167" s="17" t="s">
        <v>83</v>
      </c>
    </row>
    <row r="168" spans="2:65" s="1" customFormat="1" ht="24.2" customHeight="1">
      <c r="B168" s="134"/>
      <c r="C168" s="153" t="s">
        <v>276</v>
      </c>
      <c r="D168" s="153" t="s">
        <v>191</v>
      </c>
      <c r="E168" s="154" t="s">
        <v>3670</v>
      </c>
      <c r="F168" s="155" t="s">
        <v>3671</v>
      </c>
      <c r="G168" s="156" t="s">
        <v>287</v>
      </c>
      <c r="H168" s="157">
        <v>3</v>
      </c>
      <c r="I168" s="158"/>
      <c r="J168" s="159">
        <f>ROUND(I168*H168,2)</f>
        <v>0</v>
      </c>
      <c r="K168" s="155" t="s">
        <v>1</v>
      </c>
      <c r="L168" s="32"/>
      <c r="M168" s="160" t="s">
        <v>1</v>
      </c>
      <c r="N168" s="161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200</v>
      </c>
      <c r="AT168" s="147" t="s">
        <v>191</v>
      </c>
      <c r="AU168" s="147" t="s">
        <v>83</v>
      </c>
      <c r="AY168" s="17" t="s">
        <v>181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200</v>
      </c>
      <c r="BM168" s="147" t="s">
        <v>3672</v>
      </c>
    </row>
    <row r="169" spans="2:65" s="1" customFormat="1" ht="19.5">
      <c r="B169" s="32"/>
      <c r="D169" s="149" t="s">
        <v>190</v>
      </c>
      <c r="F169" s="150" t="s">
        <v>3671</v>
      </c>
      <c r="I169" s="151"/>
      <c r="L169" s="32"/>
      <c r="M169" s="152"/>
      <c r="T169" s="56"/>
      <c r="AT169" s="17" t="s">
        <v>190</v>
      </c>
      <c r="AU169" s="17" t="s">
        <v>83</v>
      </c>
    </row>
    <row r="170" spans="2:65" s="1" customFormat="1" ht="16.5" customHeight="1">
      <c r="B170" s="134"/>
      <c r="C170" s="153" t="s">
        <v>7</v>
      </c>
      <c r="D170" s="153" t="s">
        <v>191</v>
      </c>
      <c r="E170" s="154" t="s">
        <v>3673</v>
      </c>
      <c r="F170" s="155" t="s">
        <v>3674</v>
      </c>
      <c r="G170" s="156" t="s">
        <v>287</v>
      </c>
      <c r="H170" s="157">
        <v>1</v>
      </c>
      <c r="I170" s="158"/>
      <c r="J170" s="159">
        <f>ROUND(I170*H170,2)</f>
        <v>0</v>
      </c>
      <c r="K170" s="155" t="s">
        <v>1</v>
      </c>
      <c r="L170" s="32"/>
      <c r="M170" s="160" t="s">
        <v>1</v>
      </c>
      <c r="N170" s="161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200</v>
      </c>
      <c r="AT170" s="147" t="s">
        <v>191</v>
      </c>
      <c r="AU170" s="147" t="s">
        <v>83</v>
      </c>
      <c r="AY170" s="17" t="s">
        <v>181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200</v>
      </c>
      <c r="BM170" s="147" t="s">
        <v>3675</v>
      </c>
    </row>
    <row r="171" spans="2:65" s="1" customFormat="1" ht="11.25">
      <c r="B171" s="32"/>
      <c r="D171" s="149" t="s">
        <v>190</v>
      </c>
      <c r="F171" s="150" t="s">
        <v>3674</v>
      </c>
      <c r="I171" s="151"/>
      <c r="L171" s="32"/>
      <c r="M171" s="152"/>
      <c r="T171" s="56"/>
      <c r="AT171" s="17" t="s">
        <v>190</v>
      </c>
      <c r="AU171" s="17" t="s">
        <v>83</v>
      </c>
    </row>
    <row r="172" spans="2:65" s="1" customFormat="1" ht="16.5" customHeight="1">
      <c r="B172" s="134"/>
      <c r="C172" s="153" t="s">
        <v>284</v>
      </c>
      <c r="D172" s="153" t="s">
        <v>191</v>
      </c>
      <c r="E172" s="154" t="s">
        <v>3676</v>
      </c>
      <c r="F172" s="155" t="s">
        <v>3677</v>
      </c>
      <c r="G172" s="156" t="s">
        <v>287</v>
      </c>
      <c r="H172" s="157">
        <v>10</v>
      </c>
      <c r="I172" s="158"/>
      <c r="J172" s="159">
        <f>ROUND(I172*H172,2)</f>
        <v>0</v>
      </c>
      <c r="K172" s="155" t="s">
        <v>1</v>
      </c>
      <c r="L172" s="32"/>
      <c r="M172" s="160" t="s">
        <v>1</v>
      </c>
      <c r="N172" s="161" t="s">
        <v>41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200</v>
      </c>
      <c r="AT172" s="147" t="s">
        <v>191</v>
      </c>
      <c r="AU172" s="147" t="s">
        <v>83</v>
      </c>
      <c r="AY172" s="17" t="s">
        <v>181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83</v>
      </c>
      <c r="BK172" s="148">
        <f>ROUND(I172*H172,2)</f>
        <v>0</v>
      </c>
      <c r="BL172" s="17" t="s">
        <v>200</v>
      </c>
      <c r="BM172" s="147" t="s">
        <v>3678</v>
      </c>
    </row>
    <row r="173" spans="2:65" s="1" customFormat="1" ht="11.25">
      <c r="B173" s="32"/>
      <c r="D173" s="149" t="s">
        <v>190</v>
      </c>
      <c r="F173" s="150" t="s">
        <v>3677</v>
      </c>
      <c r="I173" s="151"/>
      <c r="L173" s="32"/>
      <c r="M173" s="152"/>
      <c r="T173" s="56"/>
      <c r="AT173" s="17" t="s">
        <v>190</v>
      </c>
      <c r="AU173" s="17" t="s">
        <v>83</v>
      </c>
    </row>
    <row r="174" spans="2:65" s="1" customFormat="1" ht="16.5" customHeight="1">
      <c r="B174" s="134"/>
      <c r="C174" s="153" t="s">
        <v>289</v>
      </c>
      <c r="D174" s="153" t="s">
        <v>191</v>
      </c>
      <c r="E174" s="154" t="s">
        <v>3679</v>
      </c>
      <c r="F174" s="155" t="s">
        <v>3680</v>
      </c>
      <c r="G174" s="156" t="s">
        <v>287</v>
      </c>
      <c r="H174" s="157">
        <v>12</v>
      </c>
      <c r="I174" s="158"/>
      <c r="J174" s="159">
        <f>ROUND(I174*H174,2)</f>
        <v>0</v>
      </c>
      <c r="K174" s="155" t="s">
        <v>1</v>
      </c>
      <c r="L174" s="32"/>
      <c r="M174" s="160" t="s">
        <v>1</v>
      </c>
      <c r="N174" s="161" t="s">
        <v>41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200</v>
      </c>
      <c r="AT174" s="147" t="s">
        <v>191</v>
      </c>
      <c r="AU174" s="147" t="s">
        <v>83</v>
      </c>
      <c r="AY174" s="17" t="s">
        <v>181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83</v>
      </c>
      <c r="BK174" s="148">
        <f>ROUND(I174*H174,2)</f>
        <v>0</v>
      </c>
      <c r="BL174" s="17" t="s">
        <v>200</v>
      </c>
      <c r="BM174" s="147" t="s">
        <v>3681</v>
      </c>
    </row>
    <row r="175" spans="2:65" s="1" customFormat="1" ht="11.25">
      <c r="B175" s="32"/>
      <c r="D175" s="149" t="s">
        <v>190</v>
      </c>
      <c r="F175" s="150" t="s">
        <v>3680</v>
      </c>
      <c r="I175" s="151"/>
      <c r="L175" s="32"/>
      <c r="M175" s="152"/>
      <c r="T175" s="56"/>
      <c r="AT175" s="17" t="s">
        <v>190</v>
      </c>
      <c r="AU175" s="17" t="s">
        <v>83</v>
      </c>
    </row>
    <row r="176" spans="2:65" s="1" customFormat="1" ht="16.5" customHeight="1">
      <c r="B176" s="134"/>
      <c r="C176" s="153" t="s">
        <v>293</v>
      </c>
      <c r="D176" s="153" t="s">
        <v>191</v>
      </c>
      <c r="E176" s="154" t="s">
        <v>3682</v>
      </c>
      <c r="F176" s="155" t="s">
        <v>3683</v>
      </c>
      <c r="G176" s="156" t="s">
        <v>287</v>
      </c>
      <c r="H176" s="157">
        <v>1</v>
      </c>
      <c r="I176" s="158"/>
      <c r="J176" s="159">
        <f>ROUND(I176*H176,2)</f>
        <v>0</v>
      </c>
      <c r="K176" s="155" t="s">
        <v>1</v>
      </c>
      <c r="L176" s="32"/>
      <c r="M176" s="160" t="s">
        <v>1</v>
      </c>
      <c r="N176" s="161" t="s">
        <v>41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200</v>
      </c>
      <c r="AT176" s="147" t="s">
        <v>191</v>
      </c>
      <c r="AU176" s="147" t="s">
        <v>83</v>
      </c>
      <c r="AY176" s="17" t="s">
        <v>181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200</v>
      </c>
      <c r="BM176" s="147" t="s">
        <v>3684</v>
      </c>
    </row>
    <row r="177" spans="2:65" s="1" customFormat="1" ht="11.25">
      <c r="B177" s="32"/>
      <c r="D177" s="149" t="s">
        <v>190</v>
      </c>
      <c r="F177" s="150" t="s">
        <v>3683</v>
      </c>
      <c r="I177" s="151"/>
      <c r="L177" s="32"/>
      <c r="M177" s="152"/>
      <c r="T177" s="56"/>
      <c r="AT177" s="17" t="s">
        <v>190</v>
      </c>
      <c r="AU177" s="17" t="s">
        <v>83</v>
      </c>
    </row>
    <row r="178" spans="2:65" s="1" customFormat="1" ht="16.5" customHeight="1">
      <c r="B178" s="134"/>
      <c r="C178" s="153" t="s">
        <v>298</v>
      </c>
      <c r="D178" s="153" t="s">
        <v>191</v>
      </c>
      <c r="E178" s="154" t="s">
        <v>3685</v>
      </c>
      <c r="F178" s="155" t="s">
        <v>3686</v>
      </c>
      <c r="G178" s="156" t="s">
        <v>287</v>
      </c>
      <c r="H178" s="157">
        <v>4</v>
      </c>
      <c r="I178" s="158"/>
      <c r="J178" s="159">
        <f>ROUND(I178*H178,2)</f>
        <v>0</v>
      </c>
      <c r="K178" s="155" t="s">
        <v>1</v>
      </c>
      <c r="L178" s="32"/>
      <c r="M178" s="160" t="s">
        <v>1</v>
      </c>
      <c r="N178" s="161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200</v>
      </c>
      <c r="AT178" s="147" t="s">
        <v>191</v>
      </c>
      <c r="AU178" s="147" t="s">
        <v>83</v>
      </c>
      <c r="AY178" s="17" t="s">
        <v>181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83</v>
      </c>
      <c r="BK178" s="148">
        <f>ROUND(I178*H178,2)</f>
        <v>0</v>
      </c>
      <c r="BL178" s="17" t="s">
        <v>200</v>
      </c>
      <c r="BM178" s="147" t="s">
        <v>3687</v>
      </c>
    </row>
    <row r="179" spans="2:65" s="1" customFormat="1" ht="11.25">
      <c r="B179" s="32"/>
      <c r="D179" s="149" t="s">
        <v>190</v>
      </c>
      <c r="F179" s="150" t="s">
        <v>3686</v>
      </c>
      <c r="I179" s="151"/>
      <c r="L179" s="32"/>
      <c r="M179" s="152"/>
      <c r="T179" s="56"/>
      <c r="AT179" s="17" t="s">
        <v>190</v>
      </c>
      <c r="AU179" s="17" t="s">
        <v>83</v>
      </c>
    </row>
    <row r="180" spans="2:65" s="1" customFormat="1" ht="21.75" customHeight="1">
      <c r="B180" s="134"/>
      <c r="C180" s="153" t="s">
        <v>302</v>
      </c>
      <c r="D180" s="153" t="s">
        <v>191</v>
      </c>
      <c r="E180" s="154" t="s">
        <v>3688</v>
      </c>
      <c r="F180" s="155" t="s">
        <v>3689</v>
      </c>
      <c r="G180" s="156" t="s">
        <v>217</v>
      </c>
      <c r="H180" s="157">
        <v>60</v>
      </c>
      <c r="I180" s="158"/>
      <c r="J180" s="159">
        <f>ROUND(I180*H180,2)</f>
        <v>0</v>
      </c>
      <c r="K180" s="155" t="s">
        <v>1</v>
      </c>
      <c r="L180" s="32"/>
      <c r="M180" s="160" t="s">
        <v>1</v>
      </c>
      <c r="N180" s="161" t="s">
        <v>41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200</v>
      </c>
      <c r="AT180" s="147" t="s">
        <v>191</v>
      </c>
      <c r="AU180" s="147" t="s">
        <v>83</v>
      </c>
      <c r="AY180" s="17" t="s">
        <v>181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83</v>
      </c>
      <c r="BK180" s="148">
        <f>ROUND(I180*H180,2)</f>
        <v>0</v>
      </c>
      <c r="BL180" s="17" t="s">
        <v>200</v>
      </c>
      <c r="BM180" s="147" t="s">
        <v>3690</v>
      </c>
    </row>
    <row r="181" spans="2:65" s="1" customFormat="1" ht="11.25">
      <c r="B181" s="32"/>
      <c r="D181" s="149" t="s">
        <v>190</v>
      </c>
      <c r="F181" s="150" t="s">
        <v>3689</v>
      </c>
      <c r="I181" s="151"/>
      <c r="L181" s="32"/>
      <c r="M181" s="152"/>
      <c r="T181" s="56"/>
      <c r="AT181" s="17" t="s">
        <v>190</v>
      </c>
      <c r="AU181" s="17" t="s">
        <v>83</v>
      </c>
    </row>
    <row r="182" spans="2:65" s="1" customFormat="1" ht="21.75" customHeight="1">
      <c r="B182" s="134"/>
      <c r="C182" s="153" t="s">
        <v>306</v>
      </c>
      <c r="D182" s="153" t="s">
        <v>191</v>
      </c>
      <c r="E182" s="154" t="s">
        <v>3691</v>
      </c>
      <c r="F182" s="155" t="s">
        <v>3692</v>
      </c>
      <c r="G182" s="156" t="s">
        <v>217</v>
      </c>
      <c r="H182" s="157">
        <v>210</v>
      </c>
      <c r="I182" s="158"/>
      <c r="J182" s="159">
        <f>ROUND(I182*H182,2)</f>
        <v>0</v>
      </c>
      <c r="K182" s="155" t="s">
        <v>1</v>
      </c>
      <c r="L182" s="32"/>
      <c r="M182" s="160" t="s">
        <v>1</v>
      </c>
      <c r="N182" s="161" t="s">
        <v>41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200</v>
      </c>
      <c r="AT182" s="147" t="s">
        <v>191</v>
      </c>
      <c r="AU182" s="147" t="s">
        <v>83</v>
      </c>
      <c r="AY182" s="17" t="s">
        <v>181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83</v>
      </c>
      <c r="BK182" s="148">
        <f>ROUND(I182*H182,2)</f>
        <v>0</v>
      </c>
      <c r="BL182" s="17" t="s">
        <v>200</v>
      </c>
      <c r="BM182" s="147" t="s">
        <v>3693</v>
      </c>
    </row>
    <row r="183" spans="2:65" s="1" customFormat="1" ht="11.25">
      <c r="B183" s="32"/>
      <c r="D183" s="149" t="s">
        <v>190</v>
      </c>
      <c r="F183" s="150" t="s">
        <v>3692</v>
      </c>
      <c r="I183" s="151"/>
      <c r="L183" s="32"/>
      <c r="M183" s="152"/>
      <c r="T183" s="56"/>
      <c r="AT183" s="17" t="s">
        <v>190</v>
      </c>
      <c r="AU183" s="17" t="s">
        <v>83</v>
      </c>
    </row>
    <row r="184" spans="2:65" s="1" customFormat="1" ht="21.75" customHeight="1">
      <c r="B184" s="134"/>
      <c r="C184" s="153" t="s">
        <v>310</v>
      </c>
      <c r="D184" s="153" t="s">
        <v>191</v>
      </c>
      <c r="E184" s="154" t="s">
        <v>3694</v>
      </c>
      <c r="F184" s="155" t="s">
        <v>3695</v>
      </c>
      <c r="G184" s="156" t="s">
        <v>217</v>
      </c>
      <c r="H184" s="157">
        <v>280</v>
      </c>
      <c r="I184" s="158"/>
      <c r="J184" s="159">
        <f>ROUND(I184*H184,2)</f>
        <v>0</v>
      </c>
      <c r="K184" s="155" t="s">
        <v>1</v>
      </c>
      <c r="L184" s="32"/>
      <c r="M184" s="160" t="s">
        <v>1</v>
      </c>
      <c r="N184" s="161" t="s">
        <v>41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200</v>
      </c>
      <c r="AT184" s="147" t="s">
        <v>191</v>
      </c>
      <c r="AU184" s="147" t="s">
        <v>83</v>
      </c>
      <c r="AY184" s="17" t="s">
        <v>181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83</v>
      </c>
      <c r="BK184" s="148">
        <f>ROUND(I184*H184,2)</f>
        <v>0</v>
      </c>
      <c r="BL184" s="17" t="s">
        <v>200</v>
      </c>
      <c r="BM184" s="147" t="s">
        <v>3696</v>
      </c>
    </row>
    <row r="185" spans="2:65" s="1" customFormat="1" ht="11.25">
      <c r="B185" s="32"/>
      <c r="D185" s="149" t="s">
        <v>190</v>
      </c>
      <c r="F185" s="150" t="s">
        <v>3695</v>
      </c>
      <c r="I185" s="151"/>
      <c r="L185" s="32"/>
      <c r="M185" s="152"/>
      <c r="T185" s="56"/>
      <c r="AT185" s="17" t="s">
        <v>190</v>
      </c>
      <c r="AU185" s="17" t="s">
        <v>83</v>
      </c>
    </row>
    <row r="186" spans="2:65" s="1" customFormat="1" ht="21.75" customHeight="1">
      <c r="B186" s="134"/>
      <c r="C186" s="153" t="s">
        <v>314</v>
      </c>
      <c r="D186" s="153" t="s">
        <v>191</v>
      </c>
      <c r="E186" s="154" t="s">
        <v>3697</v>
      </c>
      <c r="F186" s="155" t="s">
        <v>3698</v>
      </c>
      <c r="G186" s="156" t="s">
        <v>217</v>
      </c>
      <c r="H186" s="157">
        <v>580</v>
      </c>
      <c r="I186" s="158"/>
      <c r="J186" s="159">
        <f>ROUND(I186*H186,2)</f>
        <v>0</v>
      </c>
      <c r="K186" s="155" t="s">
        <v>1</v>
      </c>
      <c r="L186" s="32"/>
      <c r="M186" s="160" t="s">
        <v>1</v>
      </c>
      <c r="N186" s="161" t="s">
        <v>41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47" t="s">
        <v>200</v>
      </c>
      <c r="AT186" s="147" t="s">
        <v>191</v>
      </c>
      <c r="AU186" s="147" t="s">
        <v>83</v>
      </c>
      <c r="AY186" s="17" t="s">
        <v>181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83</v>
      </c>
      <c r="BK186" s="148">
        <f>ROUND(I186*H186,2)</f>
        <v>0</v>
      </c>
      <c r="BL186" s="17" t="s">
        <v>200</v>
      </c>
      <c r="BM186" s="147" t="s">
        <v>3699</v>
      </c>
    </row>
    <row r="187" spans="2:65" s="1" customFormat="1" ht="11.25">
      <c r="B187" s="32"/>
      <c r="D187" s="149" t="s">
        <v>190</v>
      </c>
      <c r="F187" s="150" t="s">
        <v>3698</v>
      </c>
      <c r="I187" s="151"/>
      <c r="L187" s="32"/>
      <c r="M187" s="152"/>
      <c r="T187" s="56"/>
      <c r="AT187" s="17" t="s">
        <v>190</v>
      </c>
      <c r="AU187" s="17" t="s">
        <v>83</v>
      </c>
    </row>
    <row r="188" spans="2:65" s="1" customFormat="1" ht="16.5" customHeight="1">
      <c r="B188" s="134"/>
      <c r="C188" s="153" t="s">
        <v>318</v>
      </c>
      <c r="D188" s="153" t="s">
        <v>191</v>
      </c>
      <c r="E188" s="154" t="s">
        <v>3700</v>
      </c>
      <c r="F188" s="155" t="s">
        <v>3701</v>
      </c>
      <c r="G188" s="156" t="s">
        <v>217</v>
      </c>
      <c r="H188" s="157">
        <v>50</v>
      </c>
      <c r="I188" s="158"/>
      <c r="J188" s="159">
        <f>ROUND(I188*H188,2)</f>
        <v>0</v>
      </c>
      <c r="K188" s="155" t="s">
        <v>1</v>
      </c>
      <c r="L188" s="32"/>
      <c r="M188" s="160" t="s">
        <v>1</v>
      </c>
      <c r="N188" s="161" t="s">
        <v>41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200</v>
      </c>
      <c r="AT188" s="147" t="s">
        <v>191</v>
      </c>
      <c r="AU188" s="147" t="s">
        <v>83</v>
      </c>
      <c r="AY188" s="17" t="s">
        <v>181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83</v>
      </c>
      <c r="BK188" s="148">
        <f>ROUND(I188*H188,2)</f>
        <v>0</v>
      </c>
      <c r="BL188" s="17" t="s">
        <v>200</v>
      </c>
      <c r="BM188" s="147" t="s">
        <v>3702</v>
      </c>
    </row>
    <row r="189" spans="2:65" s="1" customFormat="1" ht="11.25">
      <c r="B189" s="32"/>
      <c r="D189" s="149" t="s">
        <v>190</v>
      </c>
      <c r="F189" s="150" t="s">
        <v>3701</v>
      </c>
      <c r="I189" s="151"/>
      <c r="L189" s="32"/>
      <c r="M189" s="152"/>
      <c r="T189" s="56"/>
      <c r="AT189" s="17" t="s">
        <v>190</v>
      </c>
      <c r="AU189" s="17" t="s">
        <v>83</v>
      </c>
    </row>
    <row r="190" spans="2:65" s="1" customFormat="1" ht="21.75" customHeight="1">
      <c r="B190" s="134"/>
      <c r="C190" s="153" t="s">
        <v>322</v>
      </c>
      <c r="D190" s="153" t="s">
        <v>191</v>
      </c>
      <c r="E190" s="154" t="s">
        <v>3703</v>
      </c>
      <c r="F190" s="155" t="s">
        <v>3704</v>
      </c>
      <c r="G190" s="156" t="s">
        <v>217</v>
      </c>
      <c r="H190" s="157">
        <v>40</v>
      </c>
      <c r="I190" s="158"/>
      <c r="J190" s="159">
        <f>ROUND(I190*H190,2)</f>
        <v>0</v>
      </c>
      <c r="K190" s="155" t="s">
        <v>1</v>
      </c>
      <c r="L190" s="32"/>
      <c r="M190" s="160" t="s">
        <v>1</v>
      </c>
      <c r="N190" s="161" t="s">
        <v>41</v>
      </c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AR190" s="147" t="s">
        <v>200</v>
      </c>
      <c r="AT190" s="147" t="s">
        <v>191</v>
      </c>
      <c r="AU190" s="147" t="s">
        <v>83</v>
      </c>
      <c r="AY190" s="17" t="s">
        <v>181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83</v>
      </c>
      <c r="BK190" s="148">
        <f>ROUND(I190*H190,2)</f>
        <v>0</v>
      </c>
      <c r="BL190" s="17" t="s">
        <v>200</v>
      </c>
      <c r="BM190" s="147" t="s">
        <v>3705</v>
      </c>
    </row>
    <row r="191" spans="2:65" s="1" customFormat="1" ht="11.25">
      <c r="B191" s="32"/>
      <c r="D191" s="149" t="s">
        <v>190</v>
      </c>
      <c r="F191" s="150" t="s">
        <v>3704</v>
      </c>
      <c r="I191" s="151"/>
      <c r="L191" s="32"/>
      <c r="M191" s="152"/>
      <c r="T191" s="56"/>
      <c r="AT191" s="17" t="s">
        <v>190</v>
      </c>
      <c r="AU191" s="17" t="s">
        <v>83</v>
      </c>
    </row>
    <row r="192" spans="2:65" s="1" customFormat="1" ht="16.5" customHeight="1">
      <c r="B192" s="134"/>
      <c r="C192" s="153" t="s">
        <v>187</v>
      </c>
      <c r="D192" s="153" t="s">
        <v>191</v>
      </c>
      <c r="E192" s="154" t="s">
        <v>3706</v>
      </c>
      <c r="F192" s="155" t="s">
        <v>3707</v>
      </c>
      <c r="G192" s="156" t="s">
        <v>287</v>
      </c>
      <c r="H192" s="157">
        <v>3</v>
      </c>
      <c r="I192" s="158"/>
      <c r="J192" s="159">
        <f>ROUND(I192*H192,2)</f>
        <v>0</v>
      </c>
      <c r="K192" s="155" t="s">
        <v>1</v>
      </c>
      <c r="L192" s="32"/>
      <c r="M192" s="160" t="s">
        <v>1</v>
      </c>
      <c r="N192" s="161" t="s">
        <v>41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200</v>
      </c>
      <c r="AT192" s="147" t="s">
        <v>191</v>
      </c>
      <c r="AU192" s="147" t="s">
        <v>83</v>
      </c>
      <c r="AY192" s="17" t="s">
        <v>181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83</v>
      </c>
      <c r="BK192" s="148">
        <f>ROUND(I192*H192,2)</f>
        <v>0</v>
      </c>
      <c r="BL192" s="17" t="s">
        <v>200</v>
      </c>
      <c r="BM192" s="147" t="s">
        <v>3708</v>
      </c>
    </row>
    <row r="193" spans="2:65" s="1" customFormat="1" ht="11.25">
      <c r="B193" s="32"/>
      <c r="D193" s="149" t="s">
        <v>190</v>
      </c>
      <c r="F193" s="150" t="s">
        <v>3707</v>
      </c>
      <c r="I193" s="151"/>
      <c r="L193" s="32"/>
      <c r="M193" s="152"/>
      <c r="T193" s="56"/>
      <c r="AT193" s="17" t="s">
        <v>190</v>
      </c>
      <c r="AU193" s="17" t="s">
        <v>83</v>
      </c>
    </row>
    <row r="194" spans="2:65" s="1" customFormat="1" ht="16.5" customHeight="1">
      <c r="B194" s="134"/>
      <c r="C194" s="153" t="s">
        <v>329</v>
      </c>
      <c r="D194" s="153" t="s">
        <v>191</v>
      </c>
      <c r="E194" s="154" t="s">
        <v>3709</v>
      </c>
      <c r="F194" s="155" t="s">
        <v>3710</v>
      </c>
      <c r="G194" s="156" t="s">
        <v>287</v>
      </c>
      <c r="H194" s="157">
        <v>12</v>
      </c>
      <c r="I194" s="158"/>
      <c r="J194" s="159">
        <f>ROUND(I194*H194,2)</f>
        <v>0</v>
      </c>
      <c r="K194" s="155" t="s">
        <v>1</v>
      </c>
      <c r="L194" s="32"/>
      <c r="M194" s="160" t="s">
        <v>1</v>
      </c>
      <c r="N194" s="161" t="s">
        <v>41</v>
      </c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AR194" s="147" t="s">
        <v>200</v>
      </c>
      <c r="AT194" s="147" t="s">
        <v>191</v>
      </c>
      <c r="AU194" s="147" t="s">
        <v>83</v>
      </c>
      <c r="AY194" s="17" t="s">
        <v>181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7" t="s">
        <v>83</v>
      </c>
      <c r="BK194" s="148">
        <f>ROUND(I194*H194,2)</f>
        <v>0</v>
      </c>
      <c r="BL194" s="17" t="s">
        <v>200</v>
      </c>
      <c r="BM194" s="147" t="s">
        <v>3711</v>
      </c>
    </row>
    <row r="195" spans="2:65" s="1" customFormat="1" ht="11.25">
      <c r="B195" s="32"/>
      <c r="D195" s="149" t="s">
        <v>190</v>
      </c>
      <c r="F195" s="150" t="s">
        <v>3710</v>
      </c>
      <c r="I195" s="151"/>
      <c r="L195" s="32"/>
      <c r="M195" s="152"/>
      <c r="T195" s="56"/>
      <c r="AT195" s="17" t="s">
        <v>190</v>
      </c>
      <c r="AU195" s="17" t="s">
        <v>83</v>
      </c>
    </row>
    <row r="196" spans="2:65" s="1" customFormat="1" ht="16.5" customHeight="1">
      <c r="B196" s="134"/>
      <c r="C196" s="153" t="s">
        <v>333</v>
      </c>
      <c r="D196" s="153" t="s">
        <v>191</v>
      </c>
      <c r="E196" s="154" t="s">
        <v>3712</v>
      </c>
      <c r="F196" s="155" t="s">
        <v>3713</v>
      </c>
      <c r="G196" s="156" t="s">
        <v>217</v>
      </c>
      <c r="H196" s="157">
        <v>2750</v>
      </c>
      <c r="I196" s="158"/>
      <c r="J196" s="159">
        <f>ROUND(I196*H196,2)</f>
        <v>0</v>
      </c>
      <c r="K196" s="155" t="s">
        <v>1</v>
      </c>
      <c r="L196" s="32"/>
      <c r="M196" s="160" t="s">
        <v>1</v>
      </c>
      <c r="N196" s="161" t="s">
        <v>41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AR196" s="147" t="s">
        <v>200</v>
      </c>
      <c r="AT196" s="147" t="s">
        <v>191</v>
      </c>
      <c r="AU196" s="147" t="s">
        <v>83</v>
      </c>
      <c r="AY196" s="17" t="s">
        <v>181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83</v>
      </c>
      <c r="BK196" s="148">
        <f>ROUND(I196*H196,2)</f>
        <v>0</v>
      </c>
      <c r="BL196" s="17" t="s">
        <v>200</v>
      </c>
      <c r="BM196" s="147" t="s">
        <v>3714</v>
      </c>
    </row>
    <row r="197" spans="2:65" s="1" customFormat="1" ht="19.5">
      <c r="B197" s="32"/>
      <c r="D197" s="149" t="s">
        <v>190</v>
      </c>
      <c r="F197" s="150" t="s">
        <v>3715</v>
      </c>
      <c r="I197" s="151"/>
      <c r="L197" s="32"/>
      <c r="M197" s="152"/>
      <c r="T197" s="56"/>
      <c r="AT197" s="17" t="s">
        <v>190</v>
      </c>
      <c r="AU197" s="17" t="s">
        <v>83</v>
      </c>
    </row>
    <row r="198" spans="2:65" s="1" customFormat="1" ht="16.5" customHeight="1">
      <c r="B198" s="134"/>
      <c r="C198" s="153" t="s">
        <v>338</v>
      </c>
      <c r="D198" s="153" t="s">
        <v>191</v>
      </c>
      <c r="E198" s="154" t="s">
        <v>3716</v>
      </c>
      <c r="F198" s="155" t="s">
        <v>3717</v>
      </c>
      <c r="G198" s="156" t="s">
        <v>217</v>
      </c>
      <c r="H198" s="157">
        <v>85</v>
      </c>
      <c r="I198" s="158"/>
      <c r="J198" s="159">
        <f>ROUND(I198*H198,2)</f>
        <v>0</v>
      </c>
      <c r="K198" s="155" t="s">
        <v>1</v>
      </c>
      <c r="L198" s="32"/>
      <c r="M198" s="160" t="s">
        <v>1</v>
      </c>
      <c r="N198" s="161" t="s">
        <v>41</v>
      </c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AR198" s="147" t="s">
        <v>200</v>
      </c>
      <c r="AT198" s="147" t="s">
        <v>191</v>
      </c>
      <c r="AU198" s="147" t="s">
        <v>83</v>
      </c>
      <c r="AY198" s="17" t="s">
        <v>181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83</v>
      </c>
      <c r="BK198" s="148">
        <f>ROUND(I198*H198,2)</f>
        <v>0</v>
      </c>
      <c r="BL198" s="17" t="s">
        <v>200</v>
      </c>
      <c r="BM198" s="147" t="s">
        <v>3718</v>
      </c>
    </row>
    <row r="199" spans="2:65" s="1" customFormat="1" ht="11.25">
      <c r="B199" s="32"/>
      <c r="D199" s="149" t="s">
        <v>190</v>
      </c>
      <c r="F199" s="150" t="s">
        <v>3717</v>
      </c>
      <c r="I199" s="151"/>
      <c r="L199" s="32"/>
      <c r="M199" s="152"/>
      <c r="T199" s="56"/>
      <c r="AT199" s="17" t="s">
        <v>190</v>
      </c>
      <c r="AU199" s="17" t="s">
        <v>83</v>
      </c>
    </row>
    <row r="200" spans="2:65" s="1" customFormat="1" ht="16.5" customHeight="1">
      <c r="B200" s="134"/>
      <c r="C200" s="153" t="s">
        <v>343</v>
      </c>
      <c r="D200" s="153" t="s">
        <v>191</v>
      </c>
      <c r="E200" s="154" t="s">
        <v>3719</v>
      </c>
      <c r="F200" s="155" t="s">
        <v>3720</v>
      </c>
      <c r="G200" s="156" t="s">
        <v>287</v>
      </c>
      <c r="H200" s="157">
        <v>25</v>
      </c>
      <c r="I200" s="158"/>
      <c r="J200" s="159">
        <f>ROUND(I200*H200,2)</f>
        <v>0</v>
      </c>
      <c r="K200" s="155" t="s">
        <v>1</v>
      </c>
      <c r="L200" s="32"/>
      <c r="M200" s="160" t="s">
        <v>1</v>
      </c>
      <c r="N200" s="161" t="s">
        <v>41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200</v>
      </c>
      <c r="AT200" s="147" t="s">
        <v>191</v>
      </c>
      <c r="AU200" s="147" t="s">
        <v>83</v>
      </c>
      <c r="AY200" s="17" t="s">
        <v>181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83</v>
      </c>
      <c r="BK200" s="148">
        <f>ROUND(I200*H200,2)</f>
        <v>0</v>
      </c>
      <c r="BL200" s="17" t="s">
        <v>200</v>
      </c>
      <c r="BM200" s="147" t="s">
        <v>3721</v>
      </c>
    </row>
    <row r="201" spans="2:65" s="1" customFormat="1" ht="11.25">
      <c r="B201" s="32"/>
      <c r="D201" s="149" t="s">
        <v>190</v>
      </c>
      <c r="F201" s="150" t="s">
        <v>3720</v>
      </c>
      <c r="I201" s="151"/>
      <c r="L201" s="32"/>
      <c r="M201" s="152"/>
      <c r="T201" s="56"/>
      <c r="AT201" s="17" t="s">
        <v>190</v>
      </c>
      <c r="AU201" s="17" t="s">
        <v>83</v>
      </c>
    </row>
    <row r="202" spans="2:65" s="1" customFormat="1" ht="24.2" customHeight="1">
      <c r="B202" s="134"/>
      <c r="C202" s="153" t="s">
        <v>348</v>
      </c>
      <c r="D202" s="153" t="s">
        <v>191</v>
      </c>
      <c r="E202" s="154" t="s">
        <v>3722</v>
      </c>
      <c r="F202" s="155" t="s">
        <v>3723</v>
      </c>
      <c r="G202" s="156" t="s">
        <v>287</v>
      </c>
      <c r="H202" s="157">
        <v>1</v>
      </c>
      <c r="I202" s="158"/>
      <c r="J202" s="159">
        <f>ROUND(I202*H202,2)</f>
        <v>0</v>
      </c>
      <c r="K202" s="155" t="s">
        <v>1</v>
      </c>
      <c r="L202" s="32"/>
      <c r="M202" s="160" t="s">
        <v>1</v>
      </c>
      <c r="N202" s="161" t="s">
        <v>41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200</v>
      </c>
      <c r="AT202" s="147" t="s">
        <v>191</v>
      </c>
      <c r="AU202" s="147" t="s">
        <v>83</v>
      </c>
      <c r="AY202" s="17" t="s">
        <v>181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83</v>
      </c>
      <c r="BK202" s="148">
        <f>ROUND(I202*H202,2)</f>
        <v>0</v>
      </c>
      <c r="BL202" s="17" t="s">
        <v>200</v>
      </c>
      <c r="BM202" s="147" t="s">
        <v>3724</v>
      </c>
    </row>
    <row r="203" spans="2:65" s="1" customFormat="1" ht="19.5">
      <c r="B203" s="32"/>
      <c r="D203" s="149" t="s">
        <v>190</v>
      </c>
      <c r="F203" s="150" t="s">
        <v>3723</v>
      </c>
      <c r="I203" s="151"/>
      <c r="L203" s="32"/>
      <c r="M203" s="152"/>
      <c r="T203" s="56"/>
      <c r="AT203" s="17" t="s">
        <v>190</v>
      </c>
      <c r="AU203" s="17" t="s">
        <v>83</v>
      </c>
    </row>
    <row r="204" spans="2:65" s="1" customFormat="1" ht="16.5" customHeight="1">
      <c r="B204" s="134"/>
      <c r="C204" s="153" t="s">
        <v>352</v>
      </c>
      <c r="D204" s="153" t="s">
        <v>191</v>
      </c>
      <c r="E204" s="154" t="s">
        <v>3725</v>
      </c>
      <c r="F204" s="155" t="s">
        <v>3726</v>
      </c>
      <c r="G204" s="156" t="s">
        <v>287</v>
      </c>
      <c r="H204" s="157">
        <v>30</v>
      </c>
      <c r="I204" s="158"/>
      <c r="J204" s="159">
        <f>ROUND(I204*H204,2)</f>
        <v>0</v>
      </c>
      <c r="K204" s="155" t="s">
        <v>1</v>
      </c>
      <c r="L204" s="32"/>
      <c r="M204" s="160" t="s">
        <v>1</v>
      </c>
      <c r="N204" s="161" t="s">
        <v>41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AR204" s="147" t="s">
        <v>200</v>
      </c>
      <c r="AT204" s="147" t="s">
        <v>191</v>
      </c>
      <c r="AU204" s="147" t="s">
        <v>83</v>
      </c>
      <c r="AY204" s="17" t="s">
        <v>181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7" t="s">
        <v>83</v>
      </c>
      <c r="BK204" s="148">
        <f>ROUND(I204*H204,2)</f>
        <v>0</v>
      </c>
      <c r="BL204" s="17" t="s">
        <v>200</v>
      </c>
      <c r="BM204" s="147" t="s">
        <v>3727</v>
      </c>
    </row>
    <row r="205" spans="2:65" s="1" customFormat="1" ht="11.25">
      <c r="B205" s="32"/>
      <c r="D205" s="149" t="s">
        <v>190</v>
      </c>
      <c r="F205" s="150" t="s">
        <v>3726</v>
      </c>
      <c r="I205" s="151"/>
      <c r="L205" s="32"/>
      <c r="M205" s="152"/>
      <c r="T205" s="56"/>
      <c r="AT205" s="17" t="s">
        <v>190</v>
      </c>
      <c r="AU205" s="17" t="s">
        <v>83</v>
      </c>
    </row>
    <row r="206" spans="2:65" s="1" customFormat="1" ht="16.5" customHeight="1">
      <c r="B206" s="134"/>
      <c r="C206" s="153" t="s">
        <v>356</v>
      </c>
      <c r="D206" s="153" t="s">
        <v>191</v>
      </c>
      <c r="E206" s="154" t="s">
        <v>3728</v>
      </c>
      <c r="F206" s="155" t="s">
        <v>3729</v>
      </c>
      <c r="G206" s="156" t="s">
        <v>287</v>
      </c>
      <c r="H206" s="157">
        <v>30</v>
      </c>
      <c r="I206" s="158"/>
      <c r="J206" s="159">
        <f>ROUND(I206*H206,2)</f>
        <v>0</v>
      </c>
      <c r="K206" s="155" t="s">
        <v>1</v>
      </c>
      <c r="L206" s="32"/>
      <c r="M206" s="160" t="s">
        <v>1</v>
      </c>
      <c r="N206" s="161" t="s">
        <v>41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200</v>
      </c>
      <c r="AT206" s="147" t="s">
        <v>191</v>
      </c>
      <c r="AU206" s="147" t="s">
        <v>83</v>
      </c>
      <c r="AY206" s="17" t="s">
        <v>181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83</v>
      </c>
      <c r="BK206" s="148">
        <f>ROUND(I206*H206,2)</f>
        <v>0</v>
      </c>
      <c r="BL206" s="17" t="s">
        <v>200</v>
      </c>
      <c r="BM206" s="147" t="s">
        <v>3730</v>
      </c>
    </row>
    <row r="207" spans="2:65" s="1" customFormat="1" ht="11.25">
      <c r="B207" s="32"/>
      <c r="D207" s="149" t="s">
        <v>190</v>
      </c>
      <c r="F207" s="150" t="s">
        <v>3729</v>
      </c>
      <c r="I207" s="151"/>
      <c r="L207" s="32"/>
      <c r="M207" s="152"/>
      <c r="T207" s="56"/>
      <c r="AT207" s="17" t="s">
        <v>190</v>
      </c>
      <c r="AU207" s="17" t="s">
        <v>83</v>
      </c>
    </row>
    <row r="208" spans="2:65" s="1" customFormat="1" ht="21.75" customHeight="1">
      <c r="B208" s="134"/>
      <c r="C208" s="153" t="s">
        <v>361</v>
      </c>
      <c r="D208" s="153" t="s">
        <v>191</v>
      </c>
      <c r="E208" s="154" t="s">
        <v>3731</v>
      </c>
      <c r="F208" s="155" t="s">
        <v>3732</v>
      </c>
      <c r="G208" s="156" t="s">
        <v>287</v>
      </c>
      <c r="H208" s="157">
        <v>1</v>
      </c>
      <c r="I208" s="158"/>
      <c r="J208" s="159">
        <f>ROUND(I208*H208,2)</f>
        <v>0</v>
      </c>
      <c r="K208" s="155" t="s">
        <v>1</v>
      </c>
      <c r="L208" s="32"/>
      <c r="M208" s="160" t="s">
        <v>1</v>
      </c>
      <c r="N208" s="161" t="s">
        <v>41</v>
      </c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AR208" s="147" t="s">
        <v>200</v>
      </c>
      <c r="AT208" s="147" t="s">
        <v>191</v>
      </c>
      <c r="AU208" s="147" t="s">
        <v>83</v>
      </c>
      <c r="AY208" s="17" t="s">
        <v>181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83</v>
      </c>
      <c r="BK208" s="148">
        <f>ROUND(I208*H208,2)</f>
        <v>0</v>
      </c>
      <c r="BL208" s="17" t="s">
        <v>200</v>
      </c>
      <c r="BM208" s="147" t="s">
        <v>3733</v>
      </c>
    </row>
    <row r="209" spans="2:65" s="1" customFormat="1" ht="11.25">
      <c r="B209" s="32"/>
      <c r="D209" s="149" t="s">
        <v>190</v>
      </c>
      <c r="F209" s="150" t="s">
        <v>3732</v>
      </c>
      <c r="I209" s="151"/>
      <c r="L209" s="32"/>
      <c r="M209" s="152"/>
      <c r="T209" s="56"/>
      <c r="AT209" s="17" t="s">
        <v>190</v>
      </c>
      <c r="AU209" s="17" t="s">
        <v>83</v>
      </c>
    </row>
    <row r="210" spans="2:65" s="1" customFormat="1" ht="24.2" customHeight="1">
      <c r="B210" s="134"/>
      <c r="C210" s="153" t="s">
        <v>366</v>
      </c>
      <c r="D210" s="153" t="s">
        <v>191</v>
      </c>
      <c r="E210" s="154" t="s">
        <v>3734</v>
      </c>
      <c r="F210" s="155" t="s">
        <v>3735</v>
      </c>
      <c r="G210" s="156" t="s">
        <v>287</v>
      </c>
      <c r="H210" s="157">
        <v>2</v>
      </c>
      <c r="I210" s="158"/>
      <c r="J210" s="159">
        <f>ROUND(I210*H210,2)</f>
        <v>0</v>
      </c>
      <c r="K210" s="155" t="s">
        <v>1</v>
      </c>
      <c r="L210" s="32"/>
      <c r="M210" s="160" t="s">
        <v>1</v>
      </c>
      <c r="N210" s="161" t="s">
        <v>41</v>
      </c>
      <c r="P210" s="145">
        <f>O210*H210</f>
        <v>0</v>
      </c>
      <c r="Q210" s="145">
        <v>0</v>
      </c>
      <c r="R210" s="145">
        <f>Q210*H210</f>
        <v>0</v>
      </c>
      <c r="S210" s="145">
        <v>0</v>
      </c>
      <c r="T210" s="146">
        <f>S210*H210</f>
        <v>0</v>
      </c>
      <c r="AR210" s="147" t="s">
        <v>200</v>
      </c>
      <c r="AT210" s="147" t="s">
        <v>191</v>
      </c>
      <c r="AU210" s="147" t="s">
        <v>83</v>
      </c>
      <c r="AY210" s="17" t="s">
        <v>181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7" t="s">
        <v>83</v>
      </c>
      <c r="BK210" s="148">
        <f>ROUND(I210*H210,2)</f>
        <v>0</v>
      </c>
      <c r="BL210" s="17" t="s">
        <v>200</v>
      </c>
      <c r="BM210" s="147" t="s">
        <v>3736</v>
      </c>
    </row>
    <row r="211" spans="2:65" s="1" customFormat="1" ht="11.25">
      <c r="B211" s="32"/>
      <c r="D211" s="149" t="s">
        <v>190</v>
      </c>
      <c r="F211" s="150" t="s">
        <v>3735</v>
      </c>
      <c r="I211" s="151"/>
      <c r="L211" s="32"/>
      <c r="M211" s="152"/>
      <c r="T211" s="56"/>
      <c r="AT211" s="17" t="s">
        <v>190</v>
      </c>
      <c r="AU211" s="17" t="s">
        <v>83</v>
      </c>
    </row>
    <row r="212" spans="2:65" s="1" customFormat="1" ht="16.5" customHeight="1">
      <c r="B212" s="134"/>
      <c r="C212" s="153" t="s">
        <v>371</v>
      </c>
      <c r="D212" s="153" t="s">
        <v>191</v>
      </c>
      <c r="E212" s="154" t="s">
        <v>3737</v>
      </c>
      <c r="F212" s="155" t="s">
        <v>3738</v>
      </c>
      <c r="G212" s="156" t="s">
        <v>287</v>
      </c>
      <c r="H212" s="157">
        <v>64</v>
      </c>
      <c r="I212" s="158"/>
      <c r="J212" s="159">
        <f>ROUND(I212*H212,2)</f>
        <v>0</v>
      </c>
      <c r="K212" s="155" t="s">
        <v>1</v>
      </c>
      <c r="L212" s="32"/>
      <c r="M212" s="160" t="s">
        <v>1</v>
      </c>
      <c r="N212" s="161" t="s">
        <v>41</v>
      </c>
      <c r="P212" s="145">
        <f>O212*H212</f>
        <v>0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AR212" s="147" t="s">
        <v>200</v>
      </c>
      <c r="AT212" s="147" t="s">
        <v>191</v>
      </c>
      <c r="AU212" s="147" t="s">
        <v>83</v>
      </c>
      <c r="AY212" s="17" t="s">
        <v>181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83</v>
      </c>
      <c r="BK212" s="148">
        <f>ROUND(I212*H212,2)</f>
        <v>0</v>
      </c>
      <c r="BL212" s="17" t="s">
        <v>200</v>
      </c>
      <c r="BM212" s="147" t="s">
        <v>3739</v>
      </c>
    </row>
    <row r="213" spans="2:65" s="1" customFormat="1" ht="11.25">
      <c r="B213" s="32"/>
      <c r="D213" s="149" t="s">
        <v>190</v>
      </c>
      <c r="F213" s="150" t="s">
        <v>3738</v>
      </c>
      <c r="I213" s="151"/>
      <c r="L213" s="32"/>
      <c r="M213" s="152"/>
      <c r="T213" s="56"/>
      <c r="AT213" s="17" t="s">
        <v>190</v>
      </c>
      <c r="AU213" s="17" t="s">
        <v>83</v>
      </c>
    </row>
    <row r="214" spans="2:65" s="1" customFormat="1" ht="16.5" customHeight="1">
      <c r="B214" s="134"/>
      <c r="C214" s="153" t="s">
        <v>376</v>
      </c>
      <c r="D214" s="153" t="s">
        <v>191</v>
      </c>
      <c r="E214" s="154" t="s">
        <v>3740</v>
      </c>
      <c r="F214" s="155" t="s">
        <v>3741</v>
      </c>
      <c r="G214" s="156" t="s">
        <v>287</v>
      </c>
      <c r="H214" s="157">
        <v>10</v>
      </c>
      <c r="I214" s="158"/>
      <c r="J214" s="159">
        <f>ROUND(I214*H214,2)</f>
        <v>0</v>
      </c>
      <c r="K214" s="155" t="s">
        <v>1</v>
      </c>
      <c r="L214" s="32"/>
      <c r="M214" s="160" t="s">
        <v>1</v>
      </c>
      <c r="N214" s="161" t="s">
        <v>41</v>
      </c>
      <c r="P214" s="145">
        <f>O214*H214</f>
        <v>0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AR214" s="147" t="s">
        <v>200</v>
      </c>
      <c r="AT214" s="147" t="s">
        <v>191</v>
      </c>
      <c r="AU214" s="147" t="s">
        <v>83</v>
      </c>
      <c r="AY214" s="17" t="s">
        <v>181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83</v>
      </c>
      <c r="BK214" s="148">
        <f>ROUND(I214*H214,2)</f>
        <v>0</v>
      </c>
      <c r="BL214" s="17" t="s">
        <v>200</v>
      </c>
      <c r="BM214" s="147" t="s">
        <v>3742</v>
      </c>
    </row>
    <row r="215" spans="2:65" s="1" customFormat="1" ht="11.25">
      <c r="B215" s="32"/>
      <c r="D215" s="149" t="s">
        <v>190</v>
      </c>
      <c r="F215" s="150" t="s">
        <v>3741</v>
      </c>
      <c r="I215" s="151"/>
      <c r="L215" s="32"/>
      <c r="M215" s="152"/>
      <c r="T215" s="56"/>
      <c r="AT215" s="17" t="s">
        <v>190</v>
      </c>
      <c r="AU215" s="17" t="s">
        <v>83</v>
      </c>
    </row>
    <row r="216" spans="2:65" s="11" customFormat="1" ht="25.9" customHeight="1">
      <c r="B216" s="124"/>
      <c r="D216" s="125" t="s">
        <v>75</v>
      </c>
      <c r="E216" s="126" t="s">
        <v>3743</v>
      </c>
      <c r="F216" s="126" t="s">
        <v>3744</v>
      </c>
      <c r="I216" s="127"/>
      <c r="J216" s="128">
        <f>BK216</f>
        <v>0</v>
      </c>
      <c r="L216" s="124"/>
      <c r="M216" s="129"/>
      <c r="P216" s="130">
        <f>SUM(P217:P252)</f>
        <v>0</v>
      </c>
      <c r="R216" s="130">
        <f>SUM(R217:R252)</f>
        <v>0</v>
      </c>
      <c r="T216" s="131">
        <f>SUM(T217:T252)</f>
        <v>0</v>
      </c>
      <c r="AR216" s="125" t="s">
        <v>83</v>
      </c>
      <c r="AT216" s="132" t="s">
        <v>75</v>
      </c>
      <c r="AU216" s="132" t="s">
        <v>76</v>
      </c>
      <c r="AY216" s="125" t="s">
        <v>181</v>
      </c>
      <c r="BK216" s="133">
        <f>SUM(BK217:BK252)</f>
        <v>0</v>
      </c>
    </row>
    <row r="217" spans="2:65" s="1" customFormat="1" ht="16.5" customHeight="1">
      <c r="B217" s="134"/>
      <c r="C217" s="153" t="s">
        <v>381</v>
      </c>
      <c r="D217" s="153" t="s">
        <v>191</v>
      </c>
      <c r="E217" s="154" t="s">
        <v>3745</v>
      </c>
      <c r="F217" s="155" t="s">
        <v>3746</v>
      </c>
      <c r="G217" s="156" t="s">
        <v>287</v>
      </c>
      <c r="H217" s="157">
        <v>14</v>
      </c>
      <c r="I217" s="158"/>
      <c r="J217" s="159">
        <f>ROUND(I217*H217,2)</f>
        <v>0</v>
      </c>
      <c r="K217" s="155" t="s">
        <v>1</v>
      </c>
      <c r="L217" s="32"/>
      <c r="M217" s="160" t="s">
        <v>1</v>
      </c>
      <c r="N217" s="161" t="s">
        <v>41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AR217" s="147" t="s">
        <v>200</v>
      </c>
      <c r="AT217" s="147" t="s">
        <v>191</v>
      </c>
      <c r="AU217" s="147" t="s">
        <v>83</v>
      </c>
      <c r="AY217" s="17" t="s">
        <v>181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83</v>
      </c>
      <c r="BK217" s="148">
        <f>ROUND(I217*H217,2)</f>
        <v>0</v>
      </c>
      <c r="BL217" s="17" t="s">
        <v>200</v>
      </c>
      <c r="BM217" s="147" t="s">
        <v>3747</v>
      </c>
    </row>
    <row r="218" spans="2:65" s="1" customFormat="1" ht="11.25">
      <c r="B218" s="32"/>
      <c r="D218" s="149" t="s">
        <v>190</v>
      </c>
      <c r="F218" s="150" t="s">
        <v>3746</v>
      </c>
      <c r="I218" s="151"/>
      <c r="L218" s="32"/>
      <c r="M218" s="152"/>
      <c r="T218" s="56"/>
      <c r="AT218" s="17" t="s">
        <v>190</v>
      </c>
      <c r="AU218" s="17" t="s">
        <v>83</v>
      </c>
    </row>
    <row r="219" spans="2:65" s="1" customFormat="1" ht="16.5" customHeight="1">
      <c r="B219" s="134"/>
      <c r="C219" s="153" t="s">
        <v>385</v>
      </c>
      <c r="D219" s="153" t="s">
        <v>191</v>
      </c>
      <c r="E219" s="154" t="s">
        <v>3748</v>
      </c>
      <c r="F219" s="155" t="s">
        <v>3749</v>
      </c>
      <c r="G219" s="156" t="s">
        <v>287</v>
      </c>
      <c r="H219" s="157">
        <v>1</v>
      </c>
      <c r="I219" s="158"/>
      <c r="J219" s="159">
        <f>ROUND(I219*H219,2)</f>
        <v>0</v>
      </c>
      <c r="K219" s="155" t="s">
        <v>1</v>
      </c>
      <c r="L219" s="32"/>
      <c r="M219" s="160" t="s">
        <v>1</v>
      </c>
      <c r="N219" s="161" t="s">
        <v>41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AR219" s="147" t="s">
        <v>200</v>
      </c>
      <c r="AT219" s="147" t="s">
        <v>191</v>
      </c>
      <c r="AU219" s="147" t="s">
        <v>83</v>
      </c>
      <c r="AY219" s="17" t="s">
        <v>181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83</v>
      </c>
      <c r="BK219" s="148">
        <f>ROUND(I219*H219,2)</f>
        <v>0</v>
      </c>
      <c r="BL219" s="17" t="s">
        <v>200</v>
      </c>
      <c r="BM219" s="147" t="s">
        <v>3750</v>
      </c>
    </row>
    <row r="220" spans="2:65" s="1" customFormat="1" ht="11.25">
      <c r="B220" s="32"/>
      <c r="D220" s="149" t="s">
        <v>190</v>
      </c>
      <c r="F220" s="150" t="s">
        <v>3749</v>
      </c>
      <c r="I220" s="151"/>
      <c r="L220" s="32"/>
      <c r="M220" s="152"/>
      <c r="T220" s="56"/>
      <c r="AT220" s="17" t="s">
        <v>190</v>
      </c>
      <c r="AU220" s="17" t="s">
        <v>83</v>
      </c>
    </row>
    <row r="221" spans="2:65" s="1" customFormat="1" ht="24.2" customHeight="1">
      <c r="B221" s="134"/>
      <c r="C221" s="153" t="s">
        <v>390</v>
      </c>
      <c r="D221" s="153" t="s">
        <v>191</v>
      </c>
      <c r="E221" s="154" t="s">
        <v>3751</v>
      </c>
      <c r="F221" s="155" t="s">
        <v>3752</v>
      </c>
      <c r="G221" s="156" t="s">
        <v>287</v>
      </c>
      <c r="H221" s="157">
        <v>2</v>
      </c>
      <c r="I221" s="158"/>
      <c r="J221" s="159">
        <f>ROUND(I221*H221,2)</f>
        <v>0</v>
      </c>
      <c r="K221" s="155" t="s">
        <v>1</v>
      </c>
      <c r="L221" s="32"/>
      <c r="M221" s="160" t="s">
        <v>1</v>
      </c>
      <c r="N221" s="161" t="s">
        <v>41</v>
      </c>
      <c r="P221" s="145">
        <f>O221*H221</f>
        <v>0</v>
      </c>
      <c r="Q221" s="145">
        <v>0</v>
      </c>
      <c r="R221" s="145">
        <f>Q221*H221</f>
        <v>0</v>
      </c>
      <c r="S221" s="145">
        <v>0</v>
      </c>
      <c r="T221" s="146">
        <f>S221*H221</f>
        <v>0</v>
      </c>
      <c r="AR221" s="147" t="s">
        <v>200</v>
      </c>
      <c r="AT221" s="147" t="s">
        <v>191</v>
      </c>
      <c r="AU221" s="147" t="s">
        <v>83</v>
      </c>
      <c r="AY221" s="17" t="s">
        <v>181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7" t="s">
        <v>83</v>
      </c>
      <c r="BK221" s="148">
        <f>ROUND(I221*H221,2)</f>
        <v>0</v>
      </c>
      <c r="BL221" s="17" t="s">
        <v>200</v>
      </c>
      <c r="BM221" s="147" t="s">
        <v>3753</v>
      </c>
    </row>
    <row r="222" spans="2:65" s="1" customFormat="1" ht="19.5">
      <c r="B222" s="32"/>
      <c r="D222" s="149" t="s">
        <v>190</v>
      </c>
      <c r="F222" s="150" t="s">
        <v>3752</v>
      </c>
      <c r="I222" s="151"/>
      <c r="L222" s="32"/>
      <c r="M222" s="152"/>
      <c r="T222" s="56"/>
      <c r="AT222" s="17" t="s">
        <v>190</v>
      </c>
      <c r="AU222" s="17" t="s">
        <v>83</v>
      </c>
    </row>
    <row r="223" spans="2:65" s="1" customFormat="1" ht="16.5" customHeight="1">
      <c r="B223" s="134"/>
      <c r="C223" s="153" t="s">
        <v>394</v>
      </c>
      <c r="D223" s="153" t="s">
        <v>191</v>
      </c>
      <c r="E223" s="154" t="s">
        <v>3754</v>
      </c>
      <c r="F223" s="155" t="s">
        <v>3755</v>
      </c>
      <c r="G223" s="156" t="s">
        <v>287</v>
      </c>
      <c r="H223" s="157">
        <v>8</v>
      </c>
      <c r="I223" s="158"/>
      <c r="J223" s="159">
        <f>ROUND(I223*H223,2)</f>
        <v>0</v>
      </c>
      <c r="K223" s="155" t="s">
        <v>1</v>
      </c>
      <c r="L223" s="32"/>
      <c r="M223" s="160" t="s">
        <v>1</v>
      </c>
      <c r="N223" s="161" t="s">
        <v>41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200</v>
      </c>
      <c r="AT223" s="147" t="s">
        <v>191</v>
      </c>
      <c r="AU223" s="147" t="s">
        <v>83</v>
      </c>
      <c r="AY223" s="17" t="s">
        <v>181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83</v>
      </c>
      <c r="BK223" s="148">
        <f>ROUND(I223*H223,2)</f>
        <v>0</v>
      </c>
      <c r="BL223" s="17" t="s">
        <v>200</v>
      </c>
      <c r="BM223" s="147" t="s">
        <v>3756</v>
      </c>
    </row>
    <row r="224" spans="2:65" s="1" customFormat="1" ht="11.25">
      <c r="B224" s="32"/>
      <c r="D224" s="149" t="s">
        <v>190</v>
      </c>
      <c r="F224" s="150" t="s">
        <v>3755</v>
      </c>
      <c r="I224" s="151"/>
      <c r="L224" s="32"/>
      <c r="M224" s="152"/>
      <c r="T224" s="56"/>
      <c r="AT224" s="17" t="s">
        <v>190</v>
      </c>
      <c r="AU224" s="17" t="s">
        <v>83</v>
      </c>
    </row>
    <row r="225" spans="2:65" s="1" customFormat="1" ht="16.5" customHeight="1">
      <c r="B225" s="134"/>
      <c r="C225" s="153" t="s">
        <v>399</v>
      </c>
      <c r="D225" s="153" t="s">
        <v>191</v>
      </c>
      <c r="E225" s="154" t="s">
        <v>3757</v>
      </c>
      <c r="F225" s="155" t="s">
        <v>3758</v>
      </c>
      <c r="G225" s="156" t="s">
        <v>287</v>
      </c>
      <c r="H225" s="157">
        <v>1</v>
      </c>
      <c r="I225" s="158"/>
      <c r="J225" s="159">
        <f>ROUND(I225*H225,2)</f>
        <v>0</v>
      </c>
      <c r="K225" s="155" t="s">
        <v>1</v>
      </c>
      <c r="L225" s="32"/>
      <c r="M225" s="160" t="s">
        <v>1</v>
      </c>
      <c r="N225" s="161" t="s">
        <v>41</v>
      </c>
      <c r="P225" s="145">
        <f>O225*H225</f>
        <v>0</v>
      </c>
      <c r="Q225" s="145">
        <v>0</v>
      </c>
      <c r="R225" s="145">
        <f>Q225*H225</f>
        <v>0</v>
      </c>
      <c r="S225" s="145">
        <v>0</v>
      </c>
      <c r="T225" s="146">
        <f>S225*H225</f>
        <v>0</v>
      </c>
      <c r="AR225" s="147" t="s">
        <v>200</v>
      </c>
      <c r="AT225" s="147" t="s">
        <v>191</v>
      </c>
      <c r="AU225" s="147" t="s">
        <v>83</v>
      </c>
      <c r="AY225" s="17" t="s">
        <v>181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7" t="s">
        <v>83</v>
      </c>
      <c r="BK225" s="148">
        <f>ROUND(I225*H225,2)</f>
        <v>0</v>
      </c>
      <c r="BL225" s="17" t="s">
        <v>200</v>
      </c>
      <c r="BM225" s="147" t="s">
        <v>3759</v>
      </c>
    </row>
    <row r="226" spans="2:65" s="1" customFormat="1" ht="11.25">
      <c r="B226" s="32"/>
      <c r="D226" s="149" t="s">
        <v>190</v>
      </c>
      <c r="F226" s="150" t="s">
        <v>3758</v>
      </c>
      <c r="I226" s="151"/>
      <c r="L226" s="32"/>
      <c r="M226" s="152"/>
      <c r="T226" s="56"/>
      <c r="AT226" s="17" t="s">
        <v>190</v>
      </c>
      <c r="AU226" s="17" t="s">
        <v>83</v>
      </c>
    </row>
    <row r="227" spans="2:65" s="1" customFormat="1" ht="24.2" customHeight="1">
      <c r="B227" s="134"/>
      <c r="C227" s="153" t="s">
        <v>403</v>
      </c>
      <c r="D227" s="153" t="s">
        <v>191</v>
      </c>
      <c r="E227" s="154" t="s">
        <v>3760</v>
      </c>
      <c r="F227" s="155" t="s">
        <v>3761</v>
      </c>
      <c r="G227" s="156" t="s">
        <v>287</v>
      </c>
      <c r="H227" s="157">
        <v>2</v>
      </c>
      <c r="I227" s="158"/>
      <c r="J227" s="159">
        <f>ROUND(I227*H227,2)</f>
        <v>0</v>
      </c>
      <c r="K227" s="155" t="s">
        <v>1</v>
      </c>
      <c r="L227" s="32"/>
      <c r="M227" s="160" t="s">
        <v>1</v>
      </c>
      <c r="N227" s="161" t="s">
        <v>41</v>
      </c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AR227" s="147" t="s">
        <v>200</v>
      </c>
      <c r="AT227" s="147" t="s">
        <v>191</v>
      </c>
      <c r="AU227" s="147" t="s">
        <v>83</v>
      </c>
      <c r="AY227" s="17" t="s">
        <v>181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83</v>
      </c>
      <c r="BK227" s="148">
        <f>ROUND(I227*H227,2)</f>
        <v>0</v>
      </c>
      <c r="BL227" s="17" t="s">
        <v>200</v>
      </c>
      <c r="BM227" s="147" t="s">
        <v>3762</v>
      </c>
    </row>
    <row r="228" spans="2:65" s="1" customFormat="1" ht="19.5">
      <c r="B228" s="32"/>
      <c r="D228" s="149" t="s">
        <v>190</v>
      </c>
      <c r="F228" s="150" t="s">
        <v>3761</v>
      </c>
      <c r="I228" s="151"/>
      <c r="L228" s="32"/>
      <c r="M228" s="152"/>
      <c r="T228" s="56"/>
      <c r="AT228" s="17" t="s">
        <v>190</v>
      </c>
      <c r="AU228" s="17" t="s">
        <v>83</v>
      </c>
    </row>
    <row r="229" spans="2:65" s="1" customFormat="1" ht="16.5" customHeight="1">
      <c r="B229" s="134"/>
      <c r="C229" s="153" t="s">
        <v>407</v>
      </c>
      <c r="D229" s="153" t="s">
        <v>191</v>
      </c>
      <c r="E229" s="154" t="s">
        <v>3763</v>
      </c>
      <c r="F229" s="155" t="s">
        <v>3764</v>
      </c>
      <c r="G229" s="156" t="s">
        <v>287</v>
      </c>
      <c r="H229" s="157">
        <v>1</v>
      </c>
      <c r="I229" s="158"/>
      <c r="J229" s="159">
        <f>ROUND(I229*H229,2)</f>
        <v>0</v>
      </c>
      <c r="K229" s="155" t="s">
        <v>1</v>
      </c>
      <c r="L229" s="32"/>
      <c r="M229" s="160" t="s">
        <v>1</v>
      </c>
      <c r="N229" s="161" t="s">
        <v>41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200</v>
      </c>
      <c r="AT229" s="147" t="s">
        <v>191</v>
      </c>
      <c r="AU229" s="147" t="s">
        <v>83</v>
      </c>
      <c r="AY229" s="17" t="s">
        <v>181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83</v>
      </c>
      <c r="BK229" s="148">
        <f>ROUND(I229*H229,2)</f>
        <v>0</v>
      </c>
      <c r="BL229" s="17" t="s">
        <v>200</v>
      </c>
      <c r="BM229" s="147" t="s">
        <v>3765</v>
      </c>
    </row>
    <row r="230" spans="2:65" s="1" customFormat="1" ht="11.25">
      <c r="B230" s="32"/>
      <c r="D230" s="149" t="s">
        <v>190</v>
      </c>
      <c r="F230" s="150" t="s">
        <v>3764</v>
      </c>
      <c r="I230" s="151"/>
      <c r="L230" s="32"/>
      <c r="M230" s="152"/>
      <c r="T230" s="56"/>
      <c r="AT230" s="17" t="s">
        <v>190</v>
      </c>
      <c r="AU230" s="17" t="s">
        <v>83</v>
      </c>
    </row>
    <row r="231" spans="2:65" s="1" customFormat="1" ht="24.2" customHeight="1">
      <c r="B231" s="134"/>
      <c r="C231" s="153" t="s">
        <v>412</v>
      </c>
      <c r="D231" s="153" t="s">
        <v>191</v>
      </c>
      <c r="E231" s="154" t="s">
        <v>3766</v>
      </c>
      <c r="F231" s="155" t="s">
        <v>3767</v>
      </c>
      <c r="G231" s="156" t="s">
        <v>287</v>
      </c>
      <c r="H231" s="157">
        <v>1</v>
      </c>
      <c r="I231" s="158"/>
      <c r="J231" s="159">
        <f>ROUND(I231*H231,2)</f>
        <v>0</v>
      </c>
      <c r="K231" s="155" t="s">
        <v>1</v>
      </c>
      <c r="L231" s="32"/>
      <c r="M231" s="160" t="s">
        <v>1</v>
      </c>
      <c r="N231" s="161" t="s">
        <v>41</v>
      </c>
      <c r="P231" s="145">
        <f>O231*H231</f>
        <v>0</v>
      </c>
      <c r="Q231" s="145">
        <v>0</v>
      </c>
      <c r="R231" s="145">
        <f>Q231*H231</f>
        <v>0</v>
      </c>
      <c r="S231" s="145">
        <v>0</v>
      </c>
      <c r="T231" s="146">
        <f>S231*H231</f>
        <v>0</v>
      </c>
      <c r="AR231" s="147" t="s">
        <v>200</v>
      </c>
      <c r="AT231" s="147" t="s">
        <v>191</v>
      </c>
      <c r="AU231" s="147" t="s">
        <v>83</v>
      </c>
      <c r="AY231" s="17" t="s">
        <v>181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7" t="s">
        <v>83</v>
      </c>
      <c r="BK231" s="148">
        <f>ROUND(I231*H231,2)</f>
        <v>0</v>
      </c>
      <c r="BL231" s="17" t="s">
        <v>200</v>
      </c>
      <c r="BM231" s="147" t="s">
        <v>3768</v>
      </c>
    </row>
    <row r="232" spans="2:65" s="1" customFormat="1" ht="11.25">
      <c r="B232" s="32"/>
      <c r="D232" s="149" t="s">
        <v>190</v>
      </c>
      <c r="F232" s="150" t="s">
        <v>3767</v>
      </c>
      <c r="I232" s="151"/>
      <c r="L232" s="32"/>
      <c r="M232" s="152"/>
      <c r="T232" s="56"/>
      <c r="AT232" s="17" t="s">
        <v>190</v>
      </c>
      <c r="AU232" s="17" t="s">
        <v>83</v>
      </c>
    </row>
    <row r="233" spans="2:65" s="1" customFormat="1" ht="24.2" customHeight="1">
      <c r="B233" s="134"/>
      <c r="C233" s="153" t="s">
        <v>416</v>
      </c>
      <c r="D233" s="153" t="s">
        <v>191</v>
      </c>
      <c r="E233" s="154" t="s">
        <v>3769</v>
      </c>
      <c r="F233" s="155" t="s">
        <v>3723</v>
      </c>
      <c r="G233" s="156" t="s">
        <v>287</v>
      </c>
      <c r="H233" s="157">
        <v>1</v>
      </c>
      <c r="I233" s="158"/>
      <c r="J233" s="159">
        <f>ROUND(I233*H233,2)</f>
        <v>0</v>
      </c>
      <c r="K233" s="155" t="s">
        <v>1</v>
      </c>
      <c r="L233" s="32"/>
      <c r="M233" s="160" t="s">
        <v>1</v>
      </c>
      <c r="N233" s="161" t="s">
        <v>41</v>
      </c>
      <c r="P233" s="145">
        <f>O233*H233</f>
        <v>0</v>
      </c>
      <c r="Q233" s="145">
        <v>0</v>
      </c>
      <c r="R233" s="145">
        <f>Q233*H233</f>
        <v>0</v>
      </c>
      <c r="S233" s="145">
        <v>0</v>
      </c>
      <c r="T233" s="146">
        <f>S233*H233</f>
        <v>0</v>
      </c>
      <c r="AR233" s="147" t="s">
        <v>200</v>
      </c>
      <c r="AT233" s="147" t="s">
        <v>191</v>
      </c>
      <c r="AU233" s="147" t="s">
        <v>83</v>
      </c>
      <c r="AY233" s="17" t="s">
        <v>181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83</v>
      </c>
      <c r="BK233" s="148">
        <f>ROUND(I233*H233,2)</f>
        <v>0</v>
      </c>
      <c r="BL233" s="17" t="s">
        <v>200</v>
      </c>
      <c r="BM233" s="147" t="s">
        <v>3770</v>
      </c>
    </row>
    <row r="234" spans="2:65" s="1" customFormat="1" ht="19.5">
      <c r="B234" s="32"/>
      <c r="D234" s="149" t="s">
        <v>190</v>
      </c>
      <c r="F234" s="150" t="s">
        <v>3723</v>
      </c>
      <c r="I234" s="151"/>
      <c r="L234" s="32"/>
      <c r="M234" s="152"/>
      <c r="T234" s="56"/>
      <c r="AT234" s="17" t="s">
        <v>190</v>
      </c>
      <c r="AU234" s="17" t="s">
        <v>83</v>
      </c>
    </row>
    <row r="235" spans="2:65" s="1" customFormat="1" ht="16.5" customHeight="1">
      <c r="B235" s="134"/>
      <c r="C235" s="153" t="s">
        <v>421</v>
      </c>
      <c r="D235" s="153" t="s">
        <v>191</v>
      </c>
      <c r="E235" s="154" t="s">
        <v>3771</v>
      </c>
      <c r="F235" s="155" t="s">
        <v>3772</v>
      </c>
      <c r="G235" s="156" t="s">
        <v>1</v>
      </c>
      <c r="H235" s="157">
        <v>1</v>
      </c>
      <c r="I235" s="158"/>
      <c r="J235" s="159">
        <f>ROUND(I235*H235,2)</f>
        <v>0</v>
      </c>
      <c r="K235" s="155" t="s">
        <v>1</v>
      </c>
      <c r="L235" s="32"/>
      <c r="M235" s="160" t="s">
        <v>1</v>
      </c>
      <c r="N235" s="161" t="s">
        <v>41</v>
      </c>
      <c r="P235" s="145">
        <f>O235*H235</f>
        <v>0</v>
      </c>
      <c r="Q235" s="145">
        <v>0</v>
      </c>
      <c r="R235" s="145">
        <f>Q235*H235</f>
        <v>0</v>
      </c>
      <c r="S235" s="145">
        <v>0</v>
      </c>
      <c r="T235" s="146">
        <f>S235*H235</f>
        <v>0</v>
      </c>
      <c r="AR235" s="147" t="s">
        <v>200</v>
      </c>
      <c r="AT235" s="147" t="s">
        <v>191</v>
      </c>
      <c r="AU235" s="147" t="s">
        <v>83</v>
      </c>
      <c r="AY235" s="17" t="s">
        <v>181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83</v>
      </c>
      <c r="BK235" s="148">
        <f>ROUND(I235*H235,2)</f>
        <v>0</v>
      </c>
      <c r="BL235" s="17" t="s">
        <v>200</v>
      </c>
      <c r="BM235" s="147" t="s">
        <v>3773</v>
      </c>
    </row>
    <row r="236" spans="2:65" s="1" customFormat="1" ht="11.25">
      <c r="B236" s="32"/>
      <c r="D236" s="149" t="s">
        <v>190</v>
      </c>
      <c r="F236" s="150" t="s">
        <v>3772</v>
      </c>
      <c r="I236" s="151"/>
      <c r="L236" s="32"/>
      <c r="M236" s="152"/>
      <c r="T236" s="56"/>
      <c r="AT236" s="17" t="s">
        <v>190</v>
      </c>
      <c r="AU236" s="17" t="s">
        <v>83</v>
      </c>
    </row>
    <row r="237" spans="2:65" s="1" customFormat="1" ht="16.5" customHeight="1">
      <c r="B237" s="134"/>
      <c r="C237" s="153" t="s">
        <v>426</v>
      </c>
      <c r="D237" s="153" t="s">
        <v>191</v>
      </c>
      <c r="E237" s="154" t="s">
        <v>3774</v>
      </c>
      <c r="F237" s="155" t="s">
        <v>3713</v>
      </c>
      <c r="G237" s="156" t="s">
        <v>217</v>
      </c>
      <c r="H237" s="157">
        <v>110</v>
      </c>
      <c r="I237" s="158"/>
      <c r="J237" s="159">
        <f>ROUND(I237*H237,2)</f>
        <v>0</v>
      </c>
      <c r="K237" s="155" t="s">
        <v>1</v>
      </c>
      <c r="L237" s="32"/>
      <c r="M237" s="160" t="s">
        <v>1</v>
      </c>
      <c r="N237" s="161" t="s">
        <v>41</v>
      </c>
      <c r="P237" s="145">
        <f>O237*H237</f>
        <v>0</v>
      </c>
      <c r="Q237" s="145">
        <v>0</v>
      </c>
      <c r="R237" s="145">
        <f>Q237*H237</f>
        <v>0</v>
      </c>
      <c r="S237" s="145">
        <v>0</v>
      </c>
      <c r="T237" s="146">
        <f>S237*H237</f>
        <v>0</v>
      </c>
      <c r="AR237" s="147" t="s">
        <v>200</v>
      </c>
      <c r="AT237" s="147" t="s">
        <v>191</v>
      </c>
      <c r="AU237" s="147" t="s">
        <v>83</v>
      </c>
      <c r="AY237" s="17" t="s">
        <v>181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83</v>
      </c>
      <c r="BK237" s="148">
        <f>ROUND(I237*H237,2)</f>
        <v>0</v>
      </c>
      <c r="BL237" s="17" t="s">
        <v>200</v>
      </c>
      <c r="BM237" s="147" t="s">
        <v>3775</v>
      </c>
    </row>
    <row r="238" spans="2:65" s="1" customFormat="1" ht="19.5">
      <c r="B238" s="32"/>
      <c r="D238" s="149" t="s">
        <v>190</v>
      </c>
      <c r="F238" s="150" t="s">
        <v>3715</v>
      </c>
      <c r="I238" s="151"/>
      <c r="L238" s="32"/>
      <c r="M238" s="152"/>
      <c r="T238" s="56"/>
      <c r="AT238" s="17" t="s">
        <v>190</v>
      </c>
      <c r="AU238" s="17" t="s">
        <v>83</v>
      </c>
    </row>
    <row r="239" spans="2:65" s="1" customFormat="1" ht="55.5" customHeight="1">
      <c r="B239" s="134"/>
      <c r="C239" s="153" t="s">
        <v>431</v>
      </c>
      <c r="D239" s="153" t="s">
        <v>191</v>
      </c>
      <c r="E239" s="154" t="s">
        <v>3776</v>
      </c>
      <c r="F239" s="155" t="s">
        <v>3777</v>
      </c>
      <c r="G239" s="156" t="s">
        <v>287</v>
      </c>
      <c r="H239" s="157">
        <v>2</v>
      </c>
      <c r="I239" s="158"/>
      <c r="J239" s="159">
        <f>ROUND(I239*H239,2)</f>
        <v>0</v>
      </c>
      <c r="K239" s="155" t="s">
        <v>1</v>
      </c>
      <c r="L239" s="32"/>
      <c r="M239" s="160" t="s">
        <v>1</v>
      </c>
      <c r="N239" s="161" t="s">
        <v>41</v>
      </c>
      <c r="P239" s="145">
        <f>O239*H239</f>
        <v>0</v>
      </c>
      <c r="Q239" s="145">
        <v>0</v>
      </c>
      <c r="R239" s="145">
        <f>Q239*H239</f>
        <v>0</v>
      </c>
      <c r="S239" s="145">
        <v>0</v>
      </c>
      <c r="T239" s="146">
        <f>S239*H239</f>
        <v>0</v>
      </c>
      <c r="AR239" s="147" t="s">
        <v>200</v>
      </c>
      <c r="AT239" s="147" t="s">
        <v>191</v>
      </c>
      <c r="AU239" s="147" t="s">
        <v>83</v>
      </c>
      <c r="AY239" s="17" t="s">
        <v>181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83</v>
      </c>
      <c r="BK239" s="148">
        <f>ROUND(I239*H239,2)</f>
        <v>0</v>
      </c>
      <c r="BL239" s="17" t="s">
        <v>200</v>
      </c>
      <c r="BM239" s="147" t="s">
        <v>3778</v>
      </c>
    </row>
    <row r="240" spans="2:65" s="1" customFormat="1" ht="29.25">
      <c r="B240" s="32"/>
      <c r="D240" s="149" t="s">
        <v>190</v>
      </c>
      <c r="F240" s="150" t="s">
        <v>3777</v>
      </c>
      <c r="I240" s="151"/>
      <c r="L240" s="32"/>
      <c r="M240" s="152"/>
      <c r="T240" s="56"/>
      <c r="AT240" s="17" t="s">
        <v>190</v>
      </c>
      <c r="AU240" s="17" t="s">
        <v>83</v>
      </c>
    </row>
    <row r="241" spans="2:65" s="1" customFormat="1" ht="16.5" customHeight="1">
      <c r="B241" s="134"/>
      <c r="C241" s="153" t="s">
        <v>436</v>
      </c>
      <c r="D241" s="153" t="s">
        <v>191</v>
      </c>
      <c r="E241" s="154" t="s">
        <v>3779</v>
      </c>
      <c r="F241" s="155" t="s">
        <v>3780</v>
      </c>
      <c r="G241" s="156" t="s">
        <v>287</v>
      </c>
      <c r="H241" s="157">
        <v>1</v>
      </c>
      <c r="I241" s="158"/>
      <c r="J241" s="159">
        <f>ROUND(I241*H241,2)</f>
        <v>0</v>
      </c>
      <c r="K241" s="155" t="s">
        <v>1</v>
      </c>
      <c r="L241" s="32"/>
      <c r="M241" s="160" t="s">
        <v>1</v>
      </c>
      <c r="N241" s="161" t="s">
        <v>41</v>
      </c>
      <c r="P241" s="145">
        <f>O241*H241</f>
        <v>0</v>
      </c>
      <c r="Q241" s="145">
        <v>0</v>
      </c>
      <c r="R241" s="145">
        <f>Q241*H241</f>
        <v>0</v>
      </c>
      <c r="S241" s="145">
        <v>0</v>
      </c>
      <c r="T241" s="146">
        <f>S241*H241</f>
        <v>0</v>
      </c>
      <c r="AR241" s="147" t="s">
        <v>200</v>
      </c>
      <c r="AT241" s="147" t="s">
        <v>191</v>
      </c>
      <c r="AU241" s="147" t="s">
        <v>83</v>
      </c>
      <c r="AY241" s="17" t="s">
        <v>181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7" t="s">
        <v>83</v>
      </c>
      <c r="BK241" s="148">
        <f>ROUND(I241*H241,2)</f>
        <v>0</v>
      </c>
      <c r="BL241" s="17" t="s">
        <v>200</v>
      </c>
      <c r="BM241" s="147" t="s">
        <v>3781</v>
      </c>
    </row>
    <row r="242" spans="2:65" s="1" customFormat="1" ht="11.25">
      <c r="B242" s="32"/>
      <c r="D242" s="149" t="s">
        <v>190</v>
      </c>
      <c r="F242" s="150" t="s">
        <v>3780</v>
      </c>
      <c r="I242" s="151"/>
      <c r="L242" s="32"/>
      <c r="M242" s="152"/>
      <c r="T242" s="56"/>
      <c r="AT242" s="17" t="s">
        <v>190</v>
      </c>
      <c r="AU242" s="17" t="s">
        <v>83</v>
      </c>
    </row>
    <row r="243" spans="2:65" s="1" customFormat="1" ht="49.15" customHeight="1">
      <c r="B243" s="134"/>
      <c r="C243" s="153" t="s">
        <v>441</v>
      </c>
      <c r="D243" s="153" t="s">
        <v>191</v>
      </c>
      <c r="E243" s="154" t="s">
        <v>3782</v>
      </c>
      <c r="F243" s="155" t="s">
        <v>3783</v>
      </c>
      <c r="G243" s="156" t="s">
        <v>287</v>
      </c>
      <c r="H243" s="157">
        <v>1</v>
      </c>
      <c r="I243" s="158"/>
      <c r="J243" s="159">
        <f>ROUND(I243*H243,2)</f>
        <v>0</v>
      </c>
      <c r="K243" s="155" t="s">
        <v>1</v>
      </c>
      <c r="L243" s="32"/>
      <c r="M243" s="160" t="s">
        <v>1</v>
      </c>
      <c r="N243" s="161" t="s">
        <v>41</v>
      </c>
      <c r="P243" s="145">
        <f>O243*H243</f>
        <v>0</v>
      </c>
      <c r="Q243" s="145">
        <v>0</v>
      </c>
      <c r="R243" s="145">
        <f>Q243*H243</f>
        <v>0</v>
      </c>
      <c r="S243" s="145">
        <v>0</v>
      </c>
      <c r="T243" s="146">
        <f>S243*H243</f>
        <v>0</v>
      </c>
      <c r="AR243" s="147" t="s">
        <v>200</v>
      </c>
      <c r="AT243" s="147" t="s">
        <v>191</v>
      </c>
      <c r="AU243" s="147" t="s">
        <v>83</v>
      </c>
      <c r="AY243" s="17" t="s">
        <v>181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7" t="s">
        <v>83</v>
      </c>
      <c r="BK243" s="148">
        <f>ROUND(I243*H243,2)</f>
        <v>0</v>
      </c>
      <c r="BL243" s="17" t="s">
        <v>200</v>
      </c>
      <c r="BM243" s="147" t="s">
        <v>3784</v>
      </c>
    </row>
    <row r="244" spans="2:65" s="1" customFormat="1" ht="29.25">
      <c r="B244" s="32"/>
      <c r="D244" s="149" t="s">
        <v>190</v>
      </c>
      <c r="F244" s="150" t="s">
        <v>3783</v>
      </c>
      <c r="I244" s="151"/>
      <c r="L244" s="32"/>
      <c r="M244" s="152"/>
      <c r="T244" s="56"/>
      <c r="AT244" s="17" t="s">
        <v>190</v>
      </c>
      <c r="AU244" s="17" t="s">
        <v>83</v>
      </c>
    </row>
    <row r="245" spans="2:65" s="1" customFormat="1" ht="16.5" customHeight="1">
      <c r="B245" s="134"/>
      <c r="C245" s="153" t="s">
        <v>445</v>
      </c>
      <c r="D245" s="153" t="s">
        <v>191</v>
      </c>
      <c r="E245" s="154" t="s">
        <v>3785</v>
      </c>
      <c r="F245" s="155" t="s">
        <v>3786</v>
      </c>
      <c r="G245" s="156" t="s">
        <v>287</v>
      </c>
      <c r="H245" s="157">
        <v>3</v>
      </c>
      <c r="I245" s="158"/>
      <c r="J245" s="159">
        <f>ROUND(I245*H245,2)</f>
        <v>0</v>
      </c>
      <c r="K245" s="155" t="s">
        <v>1</v>
      </c>
      <c r="L245" s="32"/>
      <c r="M245" s="160" t="s">
        <v>1</v>
      </c>
      <c r="N245" s="161" t="s">
        <v>41</v>
      </c>
      <c r="P245" s="145">
        <f>O245*H245</f>
        <v>0</v>
      </c>
      <c r="Q245" s="145">
        <v>0</v>
      </c>
      <c r="R245" s="145">
        <f>Q245*H245</f>
        <v>0</v>
      </c>
      <c r="S245" s="145">
        <v>0</v>
      </c>
      <c r="T245" s="146">
        <f>S245*H245</f>
        <v>0</v>
      </c>
      <c r="AR245" s="147" t="s">
        <v>200</v>
      </c>
      <c r="AT245" s="147" t="s">
        <v>191</v>
      </c>
      <c r="AU245" s="147" t="s">
        <v>83</v>
      </c>
      <c r="AY245" s="17" t="s">
        <v>181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7" t="s">
        <v>83</v>
      </c>
      <c r="BK245" s="148">
        <f>ROUND(I245*H245,2)</f>
        <v>0</v>
      </c>
      <c r="BL245" s="17" t="s">
        <v>200</v>
      </c>
      <c r="BM245" s="147" t="s">
        <v>3787</v>
      </c>
    </row>
    <row r="246" spans="2:65" s="1" customFormat="1" ht="11.25">
      <c r="B246" s="32"/>
      <c r="D246" s="149" t="s">
        <v>190</v>
      </c>
      <c r="F246" s="150" t="s">
        <v>3786</v>
      </c>
      <c r="I246" s="151"/>
      <c r="L246" s="32"/>
      <c r="M246" s="152"/>
      <c r="T246" s="56"/>
      <c r="AT246" s="17" t="s">
        <v>190</v>
      </c>
      <c r="AU246" s="17" t="s">
        <v>83</v>
      </c>
    </row>
    <row r="247" spans="2:65" s="1" customFormat="1" ht="24.2" customHeight="1">
      <c r="B247" s="134"/>
      <c r="C247" s="153" t="s">
        <v>450</v>
      </c>
      <c r="D247" s="153" t="s">
        <v>191</v>
      </c>
      <c r="E247" s="154" t="s">
        <v>3788</v>
      </c>
      <c r="F247" s="155" t="s">
        <v>3789</v>
      </c>
      <c r="G247" s="156" t="s">
        <v>287</v>
      </c>
      <c r="H247" s="157">
        <v>1</v>
      </c>
      <c r="I247" s="158"/>
      <c r="J247" s="159">
        <f>ROUND(I247*H247,2)</f>
        <v>0</v>
      </c>
      <c r="K247" s="155" t="s">
        <v>1</v>
      </c>
      <c r="L247" s="32"/>
      <c r="M247" s="160" t="s">
        <v>1</v>
      </c>
      <c r="N247" s="161" t="s">
        <v>41</v>
      </c>
      <c r="P247" s="145">
        <f>O247*H247</f>
        <v>0</v>
      </c>
      <c r="Q247" s="145">
        <v>0</v>
      </c>
      <c r="R247" s="145">
        <f>Q247*H247</f>
        <v>0</v>
      </c>
      <c r="S247" s="145">
        <v>0</v>
      </c>
      <c r="T247" s="146">
        <f>S247*H247</f>
        <v>0</v>
      </c>
      <c r="AR247" s="147" t="s">
        <v>200</v>
      </c>
      <c r="AT247" s="147" t="s">
        <v>191</v>
      </c>
      <c r="AU247" s="147" t="s">
        <v>83</v>
      </c>
      <c r="AY247" s="17" t="s">
        <v>181</v>
      </c>
      <c r="BE247" s="148">
        <f>IF(N247="základní",J247,0)</f>
        <v>0</v>
      </c>
      <c r="BF247" s="148">
        <f>IF(N247="snížená",J247,0)</f>
        <v>0</v>
      </c>
      <c r="BG247" s="148">
        <f>IF(N247="zákl. přenesená",J247,0)</f>
        <v>0</v>
      </c>
      <c r="BH247" s="148">
        <f>IF(N247="sníž. přenesená",J247,0)</f>
        <v>0</v>
      </c>
      <c r="BI247" s="148">
        <f>IF(N247="nulová",J247,0)</f>
        <v>0</v>
      </c>
      <c r="BJ247" s="17" t="s">
        <v>83</v>
      </c>
      <c r="BK247" s="148">
        <f>ROUND(I247*H247,2)</f>
        <v>0</v>
      </c>
      <c r="BL247" s="17" t="s">
        <v>200</v>
      </c>
      <c r="BM247" s="147" t="s">
        <v>3790</v>
      </c>
    </row>
    <row r="248" spans="2:65" s="1" customFormat="1" ht="11.25">
      <c r="B248" s="32"/>
      <c r="D248" s="149" t="s">
        <v>190</v>
      </c>
      <c r="F248" s="150" t="s">
        <v>3789</v>
      </c>
      <c r="I248" s="151"/>
      <c r="L248" s="32"/>
      <c r="M248" s="152"/>
      <c r="T248" s="56"/>
      <c r="AT248" s="17" t="s">
        <v>190</v>
      </c>
      <c r="AU248" s="17" t="s">
        <v>83</v>
      </c>
    </row>
    <row r="249" spans="2:65" s="1" customFormat="1" ht="16.5" customHeight="1">
      <c r="B249" s="134"/>
      <c r="C249" s="153" t="s">
        <v>454</v>
      </c>
      <c r="D249" s="153" t="s">
        <v>191</v>
      </c>
      <c r="E249" s="154" t="s">
        <v>3791</v>
      </c>
      <c r="F249" s="155" t="s">
        <v>3792</v>
      </c>
      <c r="G249" s="156" t="s">
        <v>287</v>
      </c>
      <c r="H249" s="157">
        <v>1</v>
      </c>
      <c r="I249" s="158"/>
      <c r="J249" s="159">
        <f>ROUND(I249*H249,2)</f>
        <v>0</v>
      </c>
      <c r="K249" s="155" t="s">
        <v>1</v>
      </c>
      <c r="L249" s="32"/>
      <c r="M249" s="160" t="s">
        <v>1</v>
      </c>
      <c r="N249" s="161" t="s">
        <v>41</v>
      </c>
      <c r="P249" s="145">
        <f>O249*H249</f>
        <v>0</v>
      </c>
      <c r="Q249" s="145">
        <v>0</v>
      </c>
      <c r="R249" s="145">
        <f>Q249*H249</f>
        <v>0</v>
      </c>
      <c r="S249" s="145">
        <v>0</v>
      </c>
      <c r="T249" s="146">
        <f>S249*H249</f>
        <v>0</v>
      </c>
      <c r="AR249" s="147" t="s">
        <v>200</v>
      </c>
      <c r="AT249" s="147" t="s">
        <v>191</v>
      </c>
      <c r="AU249" s="147" t="s">
        <v>83</v>
      </c>
      <c r="AY249" s="17" t="s">
        <v>181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7" t="s">
        <v>83</v>
      </c>
      <c r="BK249" s="148">
        <f>ROUND(I249*H249,2)</f>
        <v>0</v>
      </c>
      <c r="BL249" s="17" t="s">
        <v>200</v>
      </c>
      <c r="BM249" s="147" t="s">
        <v>3793</v>
      </c>
    </row>
    <row r="250" spans="2:65" s="1" customFormat="1" ht="11.25">
      <c r="B250" s="32"/>
      <c r="D250" s="149" t="s">
        <v>190</v>
      </c>
      <c r="F250" s="150" t="s">
        <v>3792</v>
      </c>
      <c r="I250" s="151"/>
      <c r="L250" s="32"/>
      <c r="M250" s="152"/>
      <c r="T250" s="56"/>
      <c r="AT250" s="17" t="s">
        <v>190</v>
      </c>
      <c r="AU250" s="17" t="s">
        <v>83</v>
      </c>
    </row>
    <row r="251" spans="2:65" s="1" customFormat="1" ht="16.5" customHeight="1">
      <c r="B251" s="134"/>
      <c r="C251" s="153" t="s">
        <v>458</v>
      </c>
      <c r="D251" s="153" t="s">
        <v>191</v>
      </c>
      <c r="E251" s="154" t="s">
        <v>3794</v>
      </c>
      <c r="F251" s="155" t="s">
        <v>3795</v>
      </c>
      <c r="G251" s="156" t="s">
        <v>287</v>
      </c>
      <c r="H251" s="157">
        <v>1</v>
      </c>
      <c r="I251" s="158"/>
      <c r="J251" s="159">
        <f>ROUND(I251*H251,2)</f>
        <v>0</v>
      </c>
      <c r="K251" s="155" t="s">
        <v>1</v>
      </c>
      <c r="L251" s="32"/>
      <c r="M251" s="160" t="s">
        <v>1</v>
      </c>
      <c r="N251" s="161" t="s">
        <v>41</v>
      </c>
      <c r="P251" s="145">
        <f>O251*H251</f>
        <v>0</v>
      </c>
      <c r="Q251" s="145">
        <v>0</v>
      </c>
      <c r="R251" s="145">
        <f>Q251*H251</f>
        <v>0</v>
      </c>
      <c r="S251" s="145">
        <v>0</v>
      </c>
      <c r="T251" s="146">
        <f>S251*H251</f>
        <v>0</v>
      </c>
      <c r="AR251" s="147" t="s">
        <v>200</v>
      </c>
      <c r="AT251" s="147" t="s">
        <v>191</v>
      </c>
      <c r="AU251" s="147" t="s">
        <v>83</v>
      </c>
      <c r="AY251" s="17" t="s">
        <v>181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7" t="s">
        <v>83</v>
      </c>
      <c r="BK251" s="148">
        <f>ROUND(I251*H251,2)</f>
        <v>0</v>
      </c>
      <c r="BL251" s="17" t="s">
        <v>200</v>
      </c>
      <c r="BM251" s="147" t="s">
        <v>3796</v>
      </c>
    </row>
    <row r="252" spans="2:65" s="1" customFormat="1" ht="11.25">
      <c r="B252" s="32"/>
      <c r="D252" s="149" t="s">
        <v>190</v>
      </c>
      <c r="F252" s="150" t="s">
        <v>3795</v>
      </c>
      <c r="I252" s="151"/>
      <c r="L252" s="32"/>
      <c r="M252" s="152"/>
      <c r="T252" s="56"/>
      <c r="AT252" s="17" t="s">
        <v>190</v>
      </c>
      <c r="AU252" s="17" t="s">
        <v>83</v>
      </c>
    </row>
    <row r="253" spans="2:65" s="11" customFormat="1" ht="25.9" customHeight="1">
      <c r="B253" s="124"/>
      <c r="D253" s="125" t="s">
        <v>75</v>
      </c>
      <c r="E253" s="126" t="s">
        <v>3797</v>
      </c>
      <c r="F253" s="126" t="s">
        <v>3798</v>
      </c>
      <c r="I253" s="127"/>
      <c r="J253" s="128">
        <f>BK253</f>
        <v>0</v>
      </c>
      <c r="L253" s="124"/>
      <c r="M253" s="129"/>
      <c r="P253" s="130">
        <f>SUM(P254:P291)</f>
        <v>0</v>
      </c>
      <c r="R253" s="130">
        <f>SUM(R254:R291)</f>
        <v>0</v>
      </c>
      <c r="T253" s="131">
        <f>SUM(T254:T291)</f>
        <v>0</v>
      </c>
      <c r="AR253" s="125" t="s">
        <v>83</v>
      </c>
      <c r="AT253" s="132" t="s">
        <v>75</v>
      </c>
      <c r="AU253" s="132" t="s">
        <v>76</v>
      </c>
      <c r="AY253" s="125" t="s">
        <v>181</v>
      </c>
      <c r="BK253" s="133">
        <f>SUM(BK254:BK291)</f>
        <v>0</v>
      </c>
    </row>
    <row r="254" spans="2:65" s="1" customFormat="1" ht="21.75" customHeight="1">
      <c r="B254" s="134"/>
      <c r="C254" s="153" t="s">
        <v>463</v>
      </c>
      <c r="D254" s="153" t="s">
        <v>191</v>
      </c>
      <c r="E254" s="154" t="s">
        <v>3799</v>
      </c>
      <c r="F254" s="155" t="s">
        <v>3800</v>
      </c>
      <c r="G254" s="156" t="s">
        <v>287</v>
      </c>
      <c r="H254" s="157">
        <v>1</v>
      </c>
      <c r="I254" s="158"/>
      <c r="J254" s="159">
        <f>ROUND(I254*H254,2)</f>
        <v>0</v>
      </c>
      <c r="K254" s="155" t="s">
        <v>1</v>
      </c>
      <c r="L254" s="32"/>
      <c r="M254" s="160" t="s">
        <v>1</v>
      </c>
      <c r="N254" s="161" t="s">
        <v>41</v>
      </c>
      <c r="P254" s="145">
        <f>O254*H254</f>
        <v>0</v>
      </c>
      <c r="Q254" s="145">
        <v>0</v>
      </c>
      <c r="R254" s="145">
        <f>Q254*H254</f>
        <v>0</v>
      </c>
      <c r="S254" s="145">
        <v>0</v>
      </c>
      <c r="T254" s="146">
        <f>S254*H254</f>
        <v>0</v>
      </c>
      <c r="AR254" s="147" t="s">
        <v>200</v>
      </c>
      <c r="AT254" s="147" t="s">
        <v>191</v>
      </c>
      <c r="AU254" s="147" t="s">
        <v>83</v>
      </c>
      <c r="AY254" s="17" t="s">
        <v>181</v>
      </c>
      <c r="BE254" s="148">
        <f>IF(N254="základní",J254,0)</f>
        <v>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7" t="s">
        <v>83</v>
      </c>
      <c r="BK254" s="148">
        <f>ROUND(I254*H254,2)</f>
        <v>0</v>
      </c>
      <c r="BL254" s="17" t="s">
        <v>200</v>
      </c>
      <c r="BM254" s="147" t="s">
        <v>3801</v>
      </c>
    </row>
    <row r="255" spans="2:65" s="1" customFormat="1" ht="11.25">
      <c r="B255" s="32"/>
      <c r="D255" s="149" t="s">
        <v>190</v>
      </c>
      <c r="F255" s="150" t="s">
        <v>3800</v>
      </c>
      <c r="I255" s="151"/>
      <c r="L255" s="32"/>
      <c r="M255" s="152"/>
      <c r="T255" s="56"/>
      <c r="AT255" s="17" t="s">
        <v>190</v>
      </c>
      <c r="AU255" s="17" t="s">
        <v>83</v>
      </c>
    </row>
    <row r="256" spans="2:65" s="1" customFormat="1" ht="16.5" customHeight="1">
      <c r="B256" s="134"/>
      <c r="C256" s="153" t="s">
        <v>469</v>
      </c>
      <c r="D256" s="153" t="s">
        <v>191</v>
      </c>
      <c r="E256" s="154" t="s">
        <v>3802</v>
      </c>
      <c r="F256" s="155" t="s">
        <v>3803</v>
      </c>
      <c r="G256" s="156" t="s">
        <v>217</v>
      </c>
      <c r="H256" s="157">
        <v>210</v>
      </c>
      <c r="I256" s="158"/>
      <c r="J256" s="159">
        <f>ROUND(I256*H256,2)</f>
        <v>0</v>
      </c>
      <c r="K256" s="155" t="s">
        <v>1</v>
      </c>
      <c r="L256" s="32"/>
      <c r="M256" s="160" t="s">
        <v>1</v>
      </c>
      <c r="N256" s="161" t="s">
        <v>41</v>
      </c>
      <c r="P256" s="145">
        <f>O256*H256</f>
        <v>0</v>
      </c>
      <c r="Q256" s="145">
        <v>0</v>
      </c>
      <c r="R256" s="145">
        <f>Q256*H256</f>
        <v>0</v>
      </c>
      <c r="S256" s="145">
        <v>0</v>
      </c>
      <c r="T256" s="146">
        <f>S256*H256</f>
        <v>0</v>
      </c>
      <c r="AR256" s="147" t="s">
        <v>200</v>
      </c>
      <c r="AT256" s="147" t="s">
        <v>191</v>
      </c>
      <c r="AU256" s="147" t="s">
        <v>83</v>
      </c>
      <c r="AY256" s="17" t="s">
        <v>181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7" t="s">
        <v>83</v>
      </c>
      <c r="BK256" s="148">
        <f>ROUND(I256*H256,2)</f>
        <v>0</v>
      </c>
      <c r="BL256" s="17" t="s">
        <v>200</v>
      </c>
      <c r="BM256" s="147" t="s">
        <v>3804</v>
      </c>
    </row>
    <row r="257" spans="2:65" s="1" customFormat="1" ht="11.25">
      <c r="B257" s="32"/>
      <c r="D257" s="149" t="s">
        <v>190</v>
      </c>
      <c r="F257" s="150" t="s">
        <v>3803</v>
      </c>
      <c r="I257" s="151"/>
      <c r="L257" s="32"/>
      <c r="M257" s="152"/>
      <c r="T257" s="56"/>
      <c r="AT257" s="17" t="s">
        <v>190</v>
      </c>
      <c r="AU257" s="17" t="s">
        <v>83</v>
      </c>
    </row>
    <row r="258" spans="2:65" s="1" customFormat="1" ht="16.5" customHeight="1">
      <c r="B258" s="134"/>
      <c r="C258" s="153" t="s">
        <v>248</v>
      </c>
      <c r="D258" s="153" t="s">
        <v>191</v>
      </c>
      <c r="E258" s="154" t="s">
        <v>3805</v>
      </c>
      <c r="F258" s="155" t="s">
        <v>3806</v>
      </c>
      <c r="G258" s="156" t="s">
        <v>217</v>
      </c>
      <c r="H258" s="157">
        <v>320</v>
      </c>
      <c r="I258" s="158"/>
      <c r="J258" s="159">
        <f>ROUND(I258*H258,2)</f>
        <v>0</v>
      </c>
      <c r="K258" s="155" t="s">
        <v>1</v>
      </c>
      <c r="L258" s="32"/>
      <c r="M258" s="160" t="s">
        <v>1</v>
      </c>
      <c r="N258" s="161" t="s">
        <v>41</v>
      </c>
      <c r="P258" s="145">
        <f>O258*H258</f>
        <v>0</v>
      </c>
      <c r="Q258" s="145">
        <v>0</v>
      </c>
      <c r="R258" s="145">
        <f>Q258*H258</f>
        <v>0</v>
      </c>
      <c r="S258" s="145">
        <v>0</v>
      </c>
      <c r="T258" s="146">
        <f>S258*H258</f>
        <v>0</v>
      </c>
      <c r="AR258" s="147" t="s">
        <v>200</v>
      </c>
      <c r="AT258" s="147" t="s">
        <v>191</v>
      </c>
      <c r="AU258" s="147" t="s">
        <v>83</v>
      </c>
      <c r="AY258" s="17" t="s">
        <v>181</v>
      </c>
      <c r="BE258" s="148">
        <f>IF(N258="základní",J258,0)</f>
        <v>0</v>
      </c>
      <c r="BF258" s="148">
        <f>IF(N258="snížená",J258,0)</f>
        <v>0</v>
      </c>
      <c r="BG258" s="148">
        <f>IF(N258="zákl. přenesená",J258,0)</f>
        <v>0</v>
      </c>
      <c r="BH258" s="148">
        <f>IF(N258="sníž. přenesená",J258,0)</f>
        <v>0</v>
      </c>
      <c r="BI258" s="148">
        <f>IF(N258="nulová",J258,0)</f>
        <v>0</v>
      </c>
      <c r="BJ258" s="17" t="s">
        <v>83</v>
      </c>
      <c r="BK258" s="148">
        <f>ROUND(I258*H258,2)</f>
        <v>0</v>
      </c>
      <c r="BL258" s="17" t="s">
        <v>200</v>
      </c>
      <c r="BM258" s="147" t="s">
        <v>3807</v>
      </c>
    </row>
    <row r="259" spans="2:65" s="1" customFormat="1" ht="11.25">
      <c r="B259" s="32"/>
      <c r="D259" s="149" t="s">
        <v>190</v>
      </c>
      <c r="F259" s="150" t="s">
        <v>3806</v>
      </c>
      <c r="I259" s="151"/>
      <c r="L259" s="32"/>
      <c r="M259" s="152"/>
      <c r="T259" s="56"/>
      <c r="AT259" s="17" t="s">
        <v>190</v>
      </c>
      <c r="AU259" s="17" t="s">
        <v>83</v>
      </c>
    </row>
    <row r="260" spans="2:65" s="1" customFormat="1" ht="24.2" customHeight="1">
      <c r="B260" s="134"/>
      <c r="C260" s="153" t="s">
        <v>481</v>
      </c>
      <c r="D260" s="153" t="s">
        <v>191</v>
      </c>
      <c r="E260" s="154" t="s">
        <v>3808</v>
      </c>
      <c r="F260" s="155" t="s">
        <v>3723</v>
      </c>
      <c r="G260" s="156" t="s">
        <v>287</v>
      </c>
      <c r="H260" s="157">
        <v>1</v>
      </c>
      <c r="I260" s="158"/>
      <c r="J260" s="159">
        <f>ROUND(I260*H260,2)</f>
        <v>0</v>
      </c>
      <c r="K260" s="155" t="s">
        <v>1</v>
      </c>
      <c r="L260" s="32"/>
      <c r="M260" s="160" t="s">
        <v>1</v>
      </c>
      <c r="N260" s="161" t="s">
        <v>41</v>
      </c>
      <c r="P260" s="145">
        <f>O260*H260</f>
        <v>0</v>
      </c>
      <c r="Q260" s="145">
        <v>0</v>
      </c>
      <c r="R260" s="145">
        <f>Q260*H260</f>
        <v>0</v>
      </c>
      <c r="S260" s="145">
        <v>0</v>
      </c>
      <c r="T260" s="146">
        <f>S260*H260</f>
        <v>0</v>
      </c>
      <c r="AR260" s="147" t="s">
        <v>200</v>
      </c>
      <c r="AT260" s="147" t="s">
        <v>191</v>
      </c>
      <c r="AU260" s="147" t="s">
        <v>83</v>
      </c>
      <c r="AY260" s="17" t="s">
        <v>181</v>
      </c>
      <c r="BE260" s="148">
        <f>IF(N260="základní",J260,0)</f>
        <v>0</v>
      </c>
      <c r="BF260" s="148">
        <f>IF(N260="snížená",J260,0)</f>
        <v>0</v>
      </c>
      <c r="BG260" s="148">
        <f>IF(N260="zákl. přenesená",J260,0)</f>
        <v>0</v>
      </c>
      <c r="BH260" s="148">
        <f>IF(N260="sníž. přenesená",J260,0)</f>
        <v>0</v>
      </c>
      <c r="BI260" s="148">
        <f>IF(N260="nulová",J260,0)</f>
        <v>0</v>
      </c>
      <c r="BJ260" s="17" t="s">
        <v>83</v>
      </c>
      <c r="BK260" s="148">
        <f>ROUND(I260*H260,2)</f>
        <v>0</v>
      </c>
      <c r="BL260" s="17" t="s">
        <v>200</v>
      </c>
      <c r="BM260" s="147" t="s">
        <v>3809</v>
      </c>
    </row>
    <row r="261" spans="2:65" s="1" customFormat="1" ht="19.5">
      <c r="B261" s="32"/>
      <c r="D261" s="149" t="s">
        <v>190</v>
      </c>
      <c r="F261" s="150" t="s">
        <v>3723</v>
      </c>
      <c r="I261" s="151"/>
      <c r="L261" s="32"/>
      <c r="M261" s="152"/>
      <c r="T261" s="56"/>
      <c r="AT261" s="17" t="s">
        <v>190</v>
      </c>
      <c r="AU261" s="17" t="s">
        <v>83</v>
      </c>
    </row>
    <row r="262" spans="2:65" s="1" customFormat="1" ht="16.5" customHeight="1">
      <c r="B262" s="134"/>
      <c r="C262" s="153" t="s">
        <v>487</v>
      </c>
      <c r="D262" s="153" t="s">
        <v>191</v>
      </c>
      <c r="E262" s="154" t="s">
        <v>3810</v>
      </c>
      <c r="F262" s="155" t="s">
        <v>3811</v>
      </c>
      <c r="G262" s="156" t="s">
        <v>287</v>
      </c>
      <c r="H262" s="157">
        <v>1</v>
      </c>
      <c r="I262" s="158"/>
      <c r="J262" s="159">
        <f>ROUND(I262*H262,2)</f>
        <v>0</v>
      </c>
      <c r="K262" s="155" t="s">
        <v>1</v>
      </c>
      <c r="L262" s="32"/>
      <c r="M262" s="160" t="s">
        <v>1</v>
      </c>
      <c r="N262" s="161" t="s">
        <v>41</v>
      </c>
      <c r="P262" s="145">
        <f>O262*H262</f>
        <v>0</v>
      </c>
      <c r="Q262" s="145">
        <v>0</v>
      </c>
      <c r="R262" s="145">
        <f>Q262*H262</f>
        <v>0</v>
      </c>
      <c r="S262" s="145">
        <v>0</v>
      </c>
      <c r="T262" s="146">
        <f>S262*H262</f>
        <v>0</v>
      </c>
      <c r="AR262" s="147" t="s">
        <v>200</v>
      </c>
      <c r="AT262" s="147" t="s">
        <v>191</v>
      </c>
      <c r="AU262" s="147" t="s">
        <v>83</v>
      </c>
      <c r="AY262" s="17" t="s">
        <v>181</v>
      </c>
      <c r="BE262" s="148">
        <f>IF(N262="základní",J262,0)</f>
        <v>0</v>
      </c>
      <c r="BF262" s="148">
        <f>IF(N262="snížená",J262,0)</f>
        <v>0</v>
      </c>
      <c r="BG262" s="148">
        <f>IF(N262="zákl. přenesená",J262,0)</f>
        <v>0</v>
      </c>
      <c r="BH262" s="148">
        <f>IF(N262="sníž. přenesená",J262,0)</f>
        <v>0</v>
      </c>
      <c r="BI262" s="148">
        <f>IF(N262="nulová",J262,0)</f>
        <v>0</v>
      </c>
      <c r="BJ262" s="17" t="s">
        <v>83</v>
      </c>
      <c r="BK262" s="148">
        <f>ROUND(I262*H262,2)</f>
        <v>0</v>
      </c>
      <c r="BL262" s="17" t="s">
        <v>200</v>
      </c>
      <c r="BM262" s="147" t="s">
        <v>3812</v>
      </c>
    </row>
    <row r="263" spans="2:65" s="1" customFormat="1" ht="11.25">
      <c r="B263" s="32"/>
      <c r="D263" s="149" t="s">
        <v>190</v>
      </c>
      <c r="F263" s="150" t="s">
        <v>3811</v>
      </c>
      <c r="I263" s="151"/>
      <c r="L263" s="32"/>
      <c r="M263" s="152"/>
      <c r="T263" s="56"/>
      <c r="AT263" s="17" t="s">
        <v>190</v>
      </c>
      <c r="AU263" s="17" t="s">
        <v>83</v>
      </c>
    </row>
    <row r="264" spans="2:65" s="1" customFormat="1" ht="16.5" customHeight="1">
      <c r="B264" s="134"/>
      <c r="C264" s="153" t="s">
        <v>1020</v>
      </c>
      <c r="D264" s="153" t="s">
        <v>191</v>
      </c>
      <c r="E264" s="154" t="s">
        <v>3813</v>
      </c>
      <c r="F264" s="155" t="s">
        <v>3814</v>
      </c>
      <c r="G264" s="156" t="s">
        <v>287</v>
      </c>
      <c r="H264" s="157">
        <v>1</v>
      </c>
      <c r="I264" s="158"/>
      <c r="J264" s="159">
        <f>ROUND(I264*H264,2)</f>
        <v>0</v>
      </c>
      <c r="K264" s="155" t="s">
        <v>1</v>
      </c>
      <c r="L264" s="32"/>
      <c r="M264" s="160" t="s">
        <v>1</v>
      </c>
      <c r="N264" s="161" t="s">
        <v>41</v>
      </c>
      <c r="P264" s="145">
        <f>O264*H264</f>
        <v>0</v>
      </c>
      <c r="Q264" s="145">
        <v>0</v>
      </c>
      <c r="R264" s="145">
        <f>Q264*H264</f>
        <v>0</v>
      </c>
      <c r="S264" s="145">
        <v>0</v>
      </c>
      <c r="T264" s="146">
        <f>S264*H264</f>
        <v>0</v>
      </c>
      <c r="AR264" s="147" t="s">
        <v>200</v>
      </c>
      <c r="AT264" s="147" t="s">
        <v>191</v>
      </c>
      <c r="AU264" s="147" t="s">
        <v>83</v>
      </c>
      <c r="AY264" s="17" t="s">
        <v>181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83</v>
      </c>
      <c r="BK264" s="148">
        <f>ROUND(I264*H264,2)</f>
        <v>0</v>
      </c>
      <c r="BL264" s="17" t="s">
        <v>200</v>
      </c>
      <c r="BM264" s="147" t="s">
        <v>3815</v>
      </c>
    </row>
    <row r="265" spans="2:65" s="1" customFormat="1" ht="11.25">
      <c r="B265" s="32"/>
      <c r="D265" s="149" t="s">
        <v>190</v>
      </c>
      <c r="F265" s="150" t="s">
        <v>3814</v>
      </c>
      <c r="I265" s="151"/>
      <c r="L265" s="32"/>
      <c r="M265" s="152"/>
      <c r="T265" s="56"/>
      <c r="AT265" s="17" t="s">
        <v>190</v>
      </c>
      <c r="AU265" s="17" t="s">
        <v>83</v>
      </c>
    </row>
    <row r="266" spans="2:65" s="1" customFormat="1" ht="24.2" customHeight="1">
      <c r="B266" s="134"/>
      <c r="C266" s="153" t="s">
        <v>793</v>
      </c>
      <c r="D266" s="153" t="s">
        <v>191</v>
      </c>
      <c r="E266" s="154" t="s">
        <v>3816</v>
      </c>
      <c r="F266" s="155" t="s">
        <v>3817</v>
      </c>
      <c r="G266" s="156" t="s">
        <v>287</v>
      </c>
      <c r="H266" s="157">
        <v>2</v>
      </c>
      <c r="I266" s="158"/>
      <c r="J266" s="159">
        <f>ROUND(I266*H266,2)</f>
        <v>0</v>
      </c>
      <c r="K266" s="155" t="s">
        <v>1</v>
      </c>
      <c r="L266" s="32"/>
      <c r="M266" s="160" t="s">
        <v>1</v>
      </c>
      <c r="N266" s="161" t="s">
        <v>41</v>
      </c>
      <c r="P266" s="145">
        <f>O266*H266</f>
        <v>0</v>
      </c>
      <c r="Q266" s="145">
        <v>0</v>
      </c>
      <c r="R266" s="145">
        <f>Q266*H266</f>
        <v>0</v>
      </c>
      <c r="S266" s="145">
        <v>0</v>
      </c>
      <c r="T266" s="146">
        <f>S266*H266</f>
        <v>0</v>
      </c>
      <c r="AR266" s="147" t="s">
        <v>200</v>
      </c>
      <c r="AT266" s="147" t="s">
        <v>191</v>
      </c>
      <c r="AU266" s="147" t="s">
        <v>83</v>
      </c>
      <c r="AY266" s="17" t="s">
        <v>181</v>
      </c>
      <c r="BE266" s="148">
        <f>IF(N266="základní",J266,0)</f>
        <v>0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7" t="s">
        <v>83</v>
      </c>
      <c r="BK266" s="148">
        <f>ROUND(I266*H266,2)</f>
        <v>0</v>
      </c>
      <c r="BL266" s="17" t="s">
        <v>200</v>
      </c>
      <c r="BM266" s="147" t="s">
        <v>3818</v>
      </c>
    </row>
    <row r="267" spans="2:65" s="1" customFormat="1" ht="19.5">
      <c r="B267" s="32"/>
      <c r="D267" s="149" t="s">
        <v>190</v>
      </c>
      <c r="F267" s="150" t="s">
        <v>3817</v>
      </c>
      <c r="I267" s="151"/>
      <c r="L267" s="32"/>
      <c r="M267" s="152"/>
      <c r="T267" s="56"/>
      <c r="AT267" s="17" t="s">
        <v>190</v>
      </c>
      <c r="AU267" s="17" t="s">
        <v>83</v>
      </c>
    </row>
    <row r="268" spans="2:65" s="1" customFormat="1" ht="24.2" customHeight="1">
      <c r="B268" s="134"/>
      <c r="C268" s="153" t="s">
        <v>1027</v>
      </c>
      <c r="D268" s="153" t="s">
        <v>191</v>
      </c>
      <c r="E268" s="154" t="s">
        <v>3819</v>
      </c>
      <c r="F268" s="155" t="s">
        <v>3820</v>
      </c>
      <c r="G268" s="156" t="s">
        <v>287</v>
      </c>
      <c r="H268" s="157">
        <v>14</v>
      </c>
      <c r="I268" s="158"/>
      <c r="J268" s="159">
        <f>ROUND(I268*H268,2)</f>
        <v>0</v>
      </c>
      <c r="K268" s="155" t="s">
        <v>1</v>
      </c>
      <c r="L268" s="32"/>
      <c r="M268" s="160" t="s">
        <v>1</v>
      </c>
      <c r="N268" s="161" t="s">
        <v>41</v>
      </c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AR268" s="147" t="s">
        <v>200</v>
      </c>
      <c r="AT268" s="147" t="s">
        <v>191</v>
      </c>
      <c r="AU268" s="147" t="s">
        <v>83</v>
      </c>
      <c r="AY268" s="17" t="s">
        <v>181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7" t="s">
        <v>83</v>
      </c>
      <c r="BK268" s="148">
        <f>ROUND(I268*H268,2)</f>
        <v>0</v>
      </c>
      <c r="BL268" s="17" t="s">
        <v>200</v>
      </c>
      <c r="BM268" s="147" t="s">
        <v>3821</v>
      </c>
    </row>
    <row r="269" spans="2:65" s="1" customFormat="1" ht="11.25">
      <c r="B269" s="32"/>
      <c r="D269" s="149" t="s">
        <v>190</v>
      </c>
      <c r="F269" s="150" t="s">
        <v>3820</v>
      </c>
      <c r="I269" s="151"/>
      <c r="L269" s="32"/>
      <c r="M269" s="152"/>
      <c r="T269" s="56"/>
      <c r="AT269" s="17" t="s">
        <v>190</v>
      </c>
      <c r="AU269" s="17" t="s">
        <v>83</v>
      </c>
    </row>
    <row r="270" spans="2:65" s="1" customFormat="1" ht="16.5" customHeight="1">
      <c r="B270" s="134"/>
      <c r="C270" s="153" t="s">
        <v>796</v>
      </c>
      <c r="D270" s="153" t="s">
        <v>191</v>
      </c>
      <c r="E270" s="154" t="s">
        <v>3822</v>
      </c>
      <c r="F270" s="155" t="s">
        <v>3823</v>
      </c>
      <c r="G270" s="156" t="s">
        <v>287</v>
      </c>
      <c r="H270" s="157">
        <v>3</v>
      </c>
      <c r="I270" s="158"/>
      <c r="J270" s="159">
        <f>ROUND(I270*H270,2)</f>
        <v>0</v>
      </c>
      <c r="K270" s="155" t="s">
        <v>1</v>
      </c>
      <c r="L270" s="32"/>
      <c r="M270" s="160" t="s">
        <v>1</v>
      </c>
      <c r="N270" s="161" t="s">
        <v>41</v>
      </c>
      <c r="P270" s="145">
        <f>O270*H270</f>
        <v>0</v>
      </c>
      <c r="Q270" s="145">
        <v>0</v>
      </c>
      <c r="R270" s="145">
        <f>Q270*H270</f>
        <v>0</v>
      </c>
      <c r="S270" s="145">
        <v>0</v>
      </c>
      <c r="T270" s="146">
        <f>S270*H270</f>
        <v>0</v>
      </c>
      <c r="AR270" s="147" t="s">
        <v>200</v>
      </c>
      <c r="AT270" s="147" t="s">
        <v>191</v>
      </c>
      <c r="AU270" s="147" t="s">
        <v>83</v>
      </c>
      <c r="AY270" s="17" t="s">
        <v>181</v>
      </c>
      <c r="BE270" s="148">
        <f>IF(N270="základní",J270,0)</f>
        <v>0</v>
      </c>
      <c r="BF270" s="148">
        <f>IF(N270="snížená",J270,0)</f>
        <v>0</v>
      </c>
      <c r="BG270" s="148">
        <f>IF(N270="zákl. přenesená",J270,0)</f>
        <v>0</v>
      </c>
      <c r="BH270" s="148">
        <f>IF(N270="sníž. přenesená",J270,0)</f>
        <v>0</v>
      </c>
      <c r="BI270" s="148">
        <f>IF(N270="nulová",J270,0)</f>
        <v>0</v>
      </c>
      <c r="BJ270" s="17" t="s">
        <v>83</v>
      </c>
      <c r="BK270" s="148">
        <f>ROUND(I270*H270,2)</f>
        <v>0</v>
      </c>
      <c r="BL270" s="17" t="s">
        <v>200</v>
      </c>
      <c r="BM270" s="147" t="s">
        <v>3824</v>
      </c>
    </row>
    <row r="271" spans="2:65" s="1" customFormat="1" ht="11.25">
      <c r="B271" s="32"/>
      <c r="D271" s="149" t="s">
        <v>190</v>
      </c>
      <c r="F271" s="150" t="s">
        <v>3823</v>
      </c>
      <c r="I271" s="151"/>
      <c r="L271" s="32"/>
      <c r="M271" s="152"/>
      <c r="T271" s="56"/>
      <c r="AT271" s="17" t="s">
        <v>190</v>
      </c>
      <c r="AU271" s="17" t="s">
        <v>83</v>
      </c>
    </row>
    <row r="272" spans="2:65" s="1" customFormat="1" ht="16.5" customHeight="1">
      <c r="B272" s="134"/>
      <c r="C272" s="153" t="s">
        <v>1034</v>
      </c>
      <c r="D272" s="153" t="s">
        <v>191</v>
      </c>
      <c r="E272" s="154" t="s">
        <v>3825</v>
      </c>
      <c r="F272" s="155" t="s">
        <v>3826</v>
      </c>
      <c r="G272" s="156" t="s">
        <v>287</v>
      </c>
      <c r="H272" s="157">
        <v>1</v>
      </c>
      <c r="I272" s="158"/>
      <c r="J272" s="159">
        <f>ROUND(I272*H272,2)</f>
        <v>0</v>
      </c>
      <c r="K272" s="155" t="s">
        <v>1</v>
      </c>
      <c r="L272" s="32"/>
      <c r="M272" s="160" t="s">
        <v>1</v>
      </c>
      <c r="N272" s="161" t="s">
        <v>41</v>
      </c>
      <c r="P272" s="145">
        <f>O272*H272</f>
        <v>0</v>
      </c>
      <c r="Q272" s="145">
        <v>0</v>
      </c>
      <c r="R272" s="145">
        <f>Q272*H272</f>
        <v>0</v>
      </c>
      <c r="S272" s="145">
        <v>0</v>
      </c>
      <c r="T272" s="146">
        <f>S272*H272</f>
        <v>0</v>
      </c>
      <c r="AR272" s="147" t="s">
        <v>200</v>
      </c>
      <c r="AT272" s="147" t="s">
        <v>191</v>
      </c>
      <c r="AU272" s="147" t="s">
        <v>83</v>
      </c>
      <c r="AY272" s="17" t="s">
        <v>181</v>
      </c>
      <c r="BE272" s="148">
        <f>IF(N272="základní",J272,0)</f>
        <v>0</v>
      </c>
      <c r="BF272" s="148">
        <f>IF(N272="snížená",J272,0)</f>
        <v>0</v>
      </c>
      <c r="BG272" s="148">
        <f>IF(N272="zákl. přenesená",J272,0)</f>
        <v>0</v>
      </c>
      <c r="BH272" s="148">
        <f>IF(N272="sníž. přenesená",J272,0)</f>
        <v>0</v>
      </c>
      <c r="BI272" s="148">
        <f>IF(N272="nulová",J272,0)</f>
        <v>0</v>
      </c>
      <c r="BJ272" s="17" t="s">
        <v>83</v>
      </c>
      <c r="BK272" s="148">
        <f>ROUND(I272*H272,2)</f>
        <v>0</v>
      </c>
      <c r="BL272" s="17" t="s">
        <v>200</v>
      </c>
      <c r="BM272" s="147" t="s">
        <v>3827</v>
      </c>
    </row>
    <row r="273" spans="2:65" s="1" customFormat="1" ht="11.25">
      <c r="B273" s="32"/>
      <c r="D273" s="149" t="s">
        <v>190</v>
      </c>
      <c r="F273" s="150" t="s">
        <v>3826</v>
      </c>
      <c r="I273" s="151"/>
      <c r="L273" s="32"/>
      <c r="M273" s="152"/>
      <c r="T273" s="56"/>
      <c r="AT273" s="17" t="s">
        <v>190</v>
      </c>
      <c r="AU273" s="17" t="s">
        <v>83</v>
      </c>
    </row>
    <row r="274" spans="2:65" s="1" customFormat="1" ht="24.2" customHeight="1">
      <c r="B274" s="134"/>
      <c r="C274" s="153" t="s">
        <v>799</v>
      </c>
      <c r="D274" s="153" t="s">
        <v>191</v>
      </c>
      <c r="E274" s="154" t="s">
        <v>3828</v>
      </c>
      <c r="F274" s="155" t="s">
        <v>3829</v>
      </c>
      <c r="G274" s="156" t="s">
        <v>287</v>
      </c>
      <c r="H274" s="157">
        <v>4</v>
      </c>
      <c r="I274" s="158"/>
      <c r="J274" s="159">
        <f>ROUND(I274*H274,2)</f>
        <v>0</v>
      </c>
      <c r="K274" s="155" t="s">
        <v>1</v>
      </c>
      <c r="L274" s="32"/>
      <c r="M274" s="160" t="s">
        <v>1</v>
      </c>
      <c r="N274" s="161" t="s">
        <v>41</v>
      </c>
      <c r="P274" s="145">
        <f>O274*H274</f>
        <v>0</v>
      </c>
      <c r="Q274" s="145">
        <v>0</v>
      </c>
      <c r="R274" s="145">
        <f>Q274*H274</f>
        <v>0</v>
      </c>
      <c r="S274" s="145">
        <v>0</v>
      </c>
      <c r="T274" s="146">
        <f>S274*H274</f>
        <v>0</v>
      </c>
      <c r="AR274" s="147" t="s">
        <v>200</v>
      </c>
      <c r="AT274" s="147" t="s">
        <v>191</v>
      </c>
      <c r="AU274" s="147" t="s">
        <v>83</v>
      </c>
      <c r="AY274" s="17" t="s">
        <v>181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7" t="s">
        <v>83</v>
      </c>
      <c r="BK274" s="148">
        <f>ROUND(I274*H274,2)</f>
        <v>0</v>
      </c>
      <c r="BL274" s="17" t="s">
        <v>200</v>
      </c>
      <c r="BM274" s="147" t="s">
        <v>3830</v>
      </c>
    </row>
    <row r="275" spans="2:65" s="1" customFormat="1" ht="11.25">
      <c r="B275" s="32"/>
      <c r="D275" s="149" t="s">
        <v>190</v>
      </c>
      <c r="F275" s="150" t="s">
        <v>3829</v>
      </c>
      <c r="I275" s="151"/>
      <c r="L275" s="32"/>
      <c r="M275" s="152"/>
      <c r="T275" s="56"/>
      <c r="AT275" s="17" t="s">
        <v>190</v>
      </c>
      <c r="AU275" s="17" t="s">
        <v>83</v>
      </c>
    </row>
    <row r="276" spans="2:65" s="1" customFormat="1" ht="24.2" customHeight="1">
      <c r="B276" s="134"/>
      <c r="C276" s="153" t="s">
        <v>1041</v>
      </c>
      <c r="D276" s="153" t="s">
        <v>191</v>
      </c>
      <c r="E276" s="154" t="s">
        <v>3831</v>
      </c>
      <c r="F276" s="155" t="s">
        <v>3832</v>
      </c>
      <c r="G276" s="156" t="s">
        <v>287</v>
      </c>
      <c r="H276" s="157">
        <v>3</v>
      </c>
      <c r="I276" s="158"/>
      <c r="J276" s="159">
        <f>ROUND(I276*H276,2)</f>
        <v>0</v>
      </c>
      <c r="K276" s="155" t="s">
        <v>1</v>
      </c>
      <c r="L276" s="32"/>
      <c r="M276" s="160" t="s">
        <v>1</v>
      </c>
      <c r="N276" s="161" t="s">
        <v>41</v>
      </c>
      <c r="P276" s="145">
        <f>O276*H276</f>
        <v>0</v>
      </c>
      <c r="Q276" s="145">
        <v>0</v>
      </c>
      <c r="R276" s="145">
        <f>Q276*H276</f>
        <v>0</v>
      </c>
      <c r="S276" s="145">
        <v>0</v>
      </c>
      <c r="T276" s="146">
        <f>S276*H276</f>
        <v>0</v>
      </c>
      <c r="AR276" s="147" t="s">
        <v>200</v>
      </c>
      <c r="AT276" s="147" t="s">
        <v>191</v>
      </c>
      <c r="AU276" s="147" t="s">
        <v>83</v>
      </c>
      <c r="AY276" s="17" t="s">
        <v>181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7" t="s">
        <v>83</v>
      </c>
      <c r="BK276" s="148">
        <f>ROUND(I276*H276,2)</f>
        <v>0</v>
      </c>
      <c r="BL276" s="17" t="s">
        <v>200</v>
      </c>
      <c r="BM276" s="147" t="s">
        <v>3833</v>
      </c>
    </row>
    <row r="277" spans="2:65" s="1" customFormat="1" ht="11.25">
      <c r="B277" s="32"/>
      <c r="D277" s="149" t="s">
        <v>190</v>
      </c>
      <c r="F277" s="150" t="s">
        <v>3832</v>
      </c>
      <c r="I277" s="151"/>
      <c r="L277" s="32"/>
      <c r="M277" s="152"/>
      <c r="T277" s="56"/>
      <c r="AT277" s="17" t="s">
        <v>190</v>
      </c>
      <c r="AU277" s="17" t="s">
        <v>83</v>
      </c>
    </row>
    <row r="278" spans="2:65" s="1" customFormat="1" ht="16.5" customHeight="1">
      <c r="B278" s="134"/>
      <c r="C278" s="153" t="s">
        <v>802</v>
      </c>
      <c r="D278" s="153" t="s">
        <v>191</v>
      </c>
      <c r="E278" s="154" t="s">
        <v>3834</v>
      </c>
      <c r="F278" s="155" t="s">
        <v>3835</v>
      </c>
      <c r="G278" s="156" t="s">
        <v>287</v>
      </c>
      <c r="H278" s="157">
        <v>2</v>
      </c>
      <c r="I278" s="158"/>
      <c r="J278" s="159">
        <f>ROUND(I278*H278,2)</f>
        <v>0</v>
      </c>
      <c r="K278" s="155" t="s">
        <v>1</v>
      </c>
      <c r="L278" s="32"/>
      <c r="M278" s="160" t="s">
        <v>1</v>
      </c>
      <c r="N278" s="161" t="s">
        <v>41</v>
      </c>
      <c r="P278" s="145">
        <f>O278*H278</f>
        <v>0</v>
      </c>
      <c r="Q278" s="145">
        <v>0</v>
      </c>
      <c r="R278" s="145">
        <f>Q278*H278</f>
        <v>0</v>
      </c>
      <c r="S278" s="145">
        <v>0</v>
      </c>
      <c r="T278" s="146">
        <f>S278*H278</f>
        <v>0</v>
      </c>
      <c r="AR278" s="147" t="s">
        <v>200</v>
      </c>
      <c r="AT278" s="147" t="s">
        <v>191</v>
      </c>
      <c r="AU278" s="147" t="s">
        <v>83</v>
      </c>
      <c r="AY278" s="17" t="s">
        <v>181</v>
      </c>
      <c r="BE278" s="148">
        <f>IF(N278="základní",J278,0)</f>
        <v>0</v>
      </c>
      <c r="BF278" s="148">
        <f>IF(N278="snížená",J278,0)</f>
        <v>0</v>
      </c>
      <c r="BG278" s="148">
        <f>IF(N278="zákl. přenesená",J278,0)</f>
        <v>0</v>
      </c>
      <c r="BH278" s="148">
        <f>IF(N278="sníž. přenesená",J278,0)</f>
        <v>0</v>
      </c>
      <c r="BI278" s="148">
        <f>IF(N278="nulová",J278,0)</f>
        <v>0</v>
      </c>
      <c r="BJ278" s="17" t="s">
        <v>83</v>
      </c>
      <c r="BK278" s="148">
        <f>ROUND(I278*H278,2)</f>
        <v>0</v>
      </c>
      <c r="BL278" s="17" t="s">
        <v>200</v>
      </c>
      <c r="BM278" s="147" t="s">
        <v>3836</v>
      </c>
    </row>
    <row r="279" spans="2:65" s="1" customFormat="1" ht="11.25">
      <c r="B279" s="32"/>
      <c r="D279" s="149" t="s">
        <v>190</v>
      </c>
      <c r="F279" s="150" t="s">
        <v>3835</v>
      </c>
      <c r="I279" s="151"/>
      <c r="L279" s="32"/>
      <c r="M279" s="152"/>
      <c r="T279" s="56"/>
      <c r="AT279" s="17" t="s">
        <v>190</v>
      </c>
      <c r="AU279" s="17" t="s">
        <v>83</v>
      </c>
    </row>
    <row r="280" spans="2:65" s="1" customFormat="1" ht="16.5" customHeight="1">
      <c r="B280" s="134"/>
      <c r="C280" s="153" t="s">
        <v>1050</v>
      </c>
      <c r="D280" s="153" t="s">
        <v>191</v>
      </c>
      <c r="E280" s="154" t="s">
        <v>3837</v>
      </c>
      <c r="F280" s="155" t="s">
        <v>3838</v>
      </c>
      <c r="G280" s="156" t="s">
        <v>287</v>
      </c>
      <c r="H280" s="157">
        <v>1</v>
      </c>
      <c r="I280" s="158"/>
      <c r="J280" s="159">
        <f>ROUND(I280*H280,2)</f>
        <v>0</v>
      </c>
      <c r="K280" s="155" t="s">
        <v>1</v>
      </c>
      <c r="L280" s="32"/>
      <c r="M280" s="160" t="s">
        <v>1</v>
      </c>
      <c r="N280" s="161" t="s">
        <v>41</v>
      </c>
      <c r="P280" s="145">
        <f>O280*H280</f>
        <v>0</v>
      </c>
      <c r="Q280" s="145">
        <v>0</v>
      </c>
      <c r="R280" s="145">
        <f>Q280*H280</f>
        <v>0</v>
      </c>
      <c r="S280" s="145">
        <v>0</v>
      </c>
      <c r="T280" s="146">
        <f>S280*H280</f>
        <v>0</v>
      </c>
      <c r="AR280" s="147" t="s">
        <v>200</v>
      </c>
      <c r="AT280" s="147" t="s">
        <v>191</v>
      </c>
      <c r="AU280" s="147" t="s">
        <v>83</v>
      </c>
      <c r="AY280" s="17" t="s">
        <v>181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7" t="s">
        <v>83</v>
      </c>
      <c r="BK280" s="148">
        <f>ROUND(I280*H280,2)</f>
        <v>0</v>
      </c>
      <c r="BL280" s="17" t="s">
        <v>200</v>
      </c>
      <c r="BM280" s="147" t="s">
        <v>3839</v>
      </c>
    </row>
    <row r="281" spans="2:65" s="1" customFormat="1" ht="11.25">
      <c r="B281" s="32"/>
      <c r="D281" s="149" t="s">
        <v>190</v>
      </c>
      <c r="F281" s="150" t="s">
        <v>3838</v>
      </c>
      <c r="I281" s="151"/>
      <c r="L281" s="32"/>
      <c r="M281" s="152"/>
      <c r="T281" s="56"/>
      <c r="AT281" s="17" t="s">
        <v>190</v>
      </c>
      <c r="AU281" s="17" t="s">
        <v>83</v>
      </c>
    </row>
    <row r="282" spans="2:65" s="1" customFormat="1" ht="16.5" customHeight="1">
      <c r="B282" s="134"/>
      <c r="C282" s="153" t="s">
        <v>805</v>
      </c>
      <c r="D282" s="153" t="s">
        <v>191</v>
      </c>
      <c r="E282" s="154" t="s">
        <v>3840</v>
      </c>
      <c r="F282" s="155" t="s">
        <v>3841</v>
      </c>
      <c r="G282" s="156" t="s">
        <v>3633</v>
      </c>
      <c r="H282" s="157">
        <v>1</v>
      </c>
      <c r="I282" s="158"/>
      <c r="J282" s="159">
        <f>ROUND(I282*H282,2)</f>
        <v>0</v>
      </c>
      <c r="K282" s="155" t="s">
        <v>1</v>
      </c>
      <c r="L282" s="32"/>
      <c r="M282" s="160" t="s">
        <v>1</v>
      </c>
      <c r="N282" s="161" t="s">
        <v>41</v>
      </c>
      <c r="P282" s="145">
        <f>O282*H282</f>
        <v>0</v>
      </c>
      <c r="Q282" s="145">
        <v>0</v>
      </c>
      <c r="R282" s="145">
        <f>Q282*H282</f>
        <v>0</v>
      </c>
      <c r="S282" s="145">
        <v>0</v>
      </c>
      <c r="T282" s="146">
        <f>S282*H282</f>
        <v>0</v>
      </c>
      <c r="AR282" s="147" t="s">
        <v>200</v>
      </c>
      <c r="AT282" s="147" t="s">
        <v>191</v>
      </c>
      <c r="AU282" s="147" t="s">
        <v>83</v>
      </c>
      <c r="AY282" s="17" t="s">
        <v>181</v>
      </c>
      <c r="BE282" s="148">
        <f>IF(N282="základní",J282,0)</f>
        <v>0</v>
      </c>
      <c r="BF282" s="148">
        <f>IF(N282="snížená",J282,0)</f>
        <v>0</v>
      </c>
      <c r="BG282" s="148">
        <f>IF(N282="zákl. přenesená",J282,0)</f>
        <v>0</v>
      </c>
      <c r="BH282" s="148">
        <f>IF(N282="sníž. přenesená",J282,0)</f>
        <v>0</v>
      </c>
      <c r="BI282" s="148">
        <f>IF(N282="nulová",J282,0)</f>
        <v>0</v>
      </c>
      <c r="BJ282" s="17" t="s">
        <v>83</v>
      </c>
      <c r="BK282" s="148">
        <f>ROUND(I282*H282,2)</f>
        <v>0</v>
      </c>
      <c r="BL282" s="17" t="s">
        <v>200</v>
      </c>
      <c r="BM282" s="147" t="s">
        <v>3842</v>
      </c>
    </row>
    <row r="283" spans="2:65" s="1" customFormat="1" ht="11.25">
      <c r="B283" s="32"/>
      <c r="D283" s="149" t="s">
        <v>190</v>
      </c>
      <c r="F283" s="150" t="s">
        <v>3841</v>
      </c>
      <c r="I283" s="151"/>
      <c r="L283" s="32"/>
      <c r="M283" s="152"/>
      <c r="T283" s="56"/>
      <c r="AT283" s="17" t="s">
        <v>190</v>
      </c>
      <c r="AU283" s="17" t="s">
        <v>83</v>
      </c>
    </row>
    <row r="284" spans="2:65" s="1" customFormat="1" ht="16.5" customHeight="1">
      <c r="B284" s="134"/>
      <c r="C284" s="153" t="s">
        <v>1057</v>
      </c>
      <c r="D284" s="153" t="s">
        <v>191</v>
      </c>
      <c r="E284" s="154" t="s">
        <v>3843</v>
      </c>
      <c r="F284" s="155" t="s">
        <v>3844</v>
      </c>
      <c r="G284" s="156" t="s">
        <v>3633</v>
      </c>
      <c r="H284" s="157">
        <v>1</v>
      </c>
      <c r="I284" s="158"/>
      <c r="J284" s="159">
        <f>ROUND(I284*H284,2)</f>
        <v>0</v>
      </c>
      <c r="K284" s="155" t="s">
        <v>1</v>
      </c>
      <c r="L284" s="32"/>
      <c r="M284" s="160" t="s">
        <v>1</v>
      </c>
      <c r="N284" s="161" t="s">
        <v>41</v>
      </c>
      <c r="P284" s="145">
        <f>O284*H284</f>
        <v>0</v>
      </c>
      <c r="Q284" s="145">
        <v>0</v>
      </c>
      <c r="R284" s="145">
        <f>Q284*H284</f>
        <v>0</v>
      </c>
      <c r="S284" s="145">
        <v>0</v>
      </c>
      <c r="T284" s="146">
        <f>S284*H284</f>
        <v>0</v>
      </c>
      <c r="AR284" s="147" t="s">
        <v>200</v>
      </c>
      <c r="AT284" s="147" t="s">
        <v>191</v>
      </c>
      <c r="AU284" s="147" t="s">
        <v>83</v>
      </c>
      <c r="AY284" s="17" t="s">
        <v>181</v>
      </c>
      <c r="BE284" s="148">
        <f>IF(N284="základní",J284,0)</f>
        <v>0</v>
      </c>
      <c r="BF284" s="148">
        <f>IF(N284="snížená",J284,0)</f>
        <v>0</v>
      </c>
      <c r="BG284" s="148">
        <f>IF(N284="zákl. přenesená",J284,0)</f>
        <v>0</v>
      </c>
      <c r="BH284" s="148">
        <f>IF(N284="sníž. přenesená",J284,0)</f>
        <v>0</v>
      </c>
      <c r="BI284" s="148">
        <f>IF(N284="nulová",J284,0)</f>
        <v>0</v>
      </c>
      <c r="BJ284" s="17" t="s">
        <v>83</v>
      </c>
      <c r="BK284" s="148">
        <f>ROUND(I284*H284,2)</f>
        <v>0</v>
      </c>
      <c r="BL284" s="17" t="s">
        <v>200</v>
      </c>
      <c r="BM284" s="147" t="s">
        <v>3845</v>
      </c>
    </row>
    <row r="285" spans="2:65" s="1" customFormat="1" ht="11.25">
      <c r="B285" s="32"/>
      <c r="D285" s="149" t="s">
        <v>190</v>
      </c>
      <c r="F285" s="150" t="s">
        <v>3844</v>
      </c>
      <c r="I285" s="151"/>
      <c r="L285" s="32"/>
      <c r="M285" s="152"/>
      <c r="T285" s="56"/>
      <c r="AT285" s="17" t="s">
        <v>190</v>
      </c>
      <c r="AU285" s="17" t="s">
        <v>83</v>
      </c>
    </row>
    <row r="286" spans="2:65" s="1" customFormat="1" ht="16.5" customHeight="1">
      <c r="B286" s="134"/>
      <c r="C286" s="153" t="s">
        <v>808</v>
      </c>
      <c r="D286" s="153" t="s">
        <v>191</v>
      </c>
      <c r="E286" s="154" t="s">
        <v>3846</v>
      </c>
      <c r="F286" s="155" t="s">
        <v>3639</v>
      </c>
      <c r="G286" s="156" t="s">
        <v>3633</v>
      </c>
      <c r="H286" s="157">
        <v>1</v>
      </c>
      <c r="I286" s="158"/>
      <c r="J286" s="159">
        <f>ROUND(I286*H286,2)</f>
        <v>0</v>
      </c>
      <c r="K286" s="155" t="s">
        <v>1</v>
      </c>
      <c r="L286" s="32"/>
      <c r="M286" s="160" t="s">
        <v>1</v>
      </c>
      <c r="N286" s="161" t="s">
        <v>41</v>
      </c>
      <c r="P286" s="145">
        <f>O286*H286</f>
        <v>0</v>
      </c>
      <c r="Q286" s="145">
        <v>0</v>
      </c>
      <c r="R286" s="145">
        <f>Q286*H286</f>
        <v>0</v>
      </c>
      <c r="S286" s="145">
        <v>0</v>
      </c>
      <c r="T286" s="146">
        <f>S286*H286</f>
        <v>0</v>
      </c>
      <c r="AR286" s="147" t="s">
        <v>200</v>
      </c>
      <c r="AT286" s="147" t="s">
        <v>191</v>
      </c>
      <c r="AU286" s="147" t="s">
        <v>83</v>
      </c>
      <c r="AY286" s="17" t="s">
        <v>181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7" t="s">
        <v>83</v>
      </c>
      <c r="BK286" s="148">
        <f>ROUND(I286*H286,2)</f>
        <v>0</v>
      </c>
      <c r="BL286" s="17" t="s">
        <v>200</v>
      </c>
      <c r="BM286" s="147" t="s">
        <v>3847</v>
      </c>
    </row>
    <row r="287" spans="2:65" s="1" customFormat="1" ht="11.25">
      <c r="B287" s="32"/>
      <c r="D287" s="149" t="s">
        <v>190</v>
      </c>
      <c r="F287" s="150" t="s">
        <v>3639</v>
      </c>
      <c r="I287" s="151"/>
      <c r="L287" s="32"/>
      <c r="M287" s="152"/>
      <c r="T287" s="56"/>
      <c r="AT287" s="17" t="s">
        <v>190</v>
      </c>
      <c r="AU287" s="17" t="s">
        <v>83</v>
      </c>
    </row>
    <row r="288" spans="2:65" s="1" customFormat="1" ht="16.5" customHeight="1">
      <c r="B288" s="134"/>
      <c r="C288" s="153" t="s">
        <v>1065</v>
      </c>
      <c r="D288" s="153" t="s">
        <v>191</v>
      </c>
      <c r="E288" s="154" t="s">
        <v>3848</v>
      </c>
      <c r="F288" s="155" t="s">
        <v>3642</v>
      </c>
      <c r="G288" s="156" t="s">
        <v>3633</v>
      </c>
      <c r="H288" s="157">
        <v>1</v>
      </c>
      <c r="I288" s="158"/>
      <c r="J288" s="159">
        <f>ROUND(I288*H288,2)</f>
        <v>0</v>
      </c>
      <c r="K288" s="155" t="s">
        <v>1</v>
      </c>
      <c r="L288" s="32"/>
      <c r="M288" s="160" t="s">
        <v>1</v>
      </c>
      <c r="N288" s="161" t="s">
        <v>41</v>
      </c>
      <c r="P288" s="145">
        <f>O288*H288</f>
        <v>0</v>
      </c>
      <c r="Q288" s="145">
        <v>0</v>
      </c>
      <c r="R288" s="145">
        <f>Q288*H288</f>
        <v>0</v>
      </c>
      <c r="S288" s="145">
        <v>0</v>
      </c>
      <c r="T288" s="146">
        <f>S288*H288</f>
        <v>0</v>
      </c>
      <c r="AR288" s="147" t="s">
        <v>200</v>
      </c>
      <c r="AT288" s="147" t="s">
        <v>191</v>
      </c>
      <c r="AU288" s="147" t="s">
        <v>83</v>
      </c>
      <c r="AY288" s="17" t="s">
        <v>181</v>
      </c>
      <c r="BE288" s="148">
        <f>IF(N288="základní",J288,0)</f>
        <v>0</v>
      </c>
      <c r="BF288" s="148">
        <f>IF(N288="snížená",J288,0)</f>
        <v>0</v>
      </c>
      <c r="BG288" s="148">
        <f>IF(N288="zákl. přenesená",J288,0)</f>
        <v>0</v>
      </c>
      <c r="BH288" s="148">
        <f>IF(N288="sníž. přenesená",J288,0)</f>
        <v>0</v>
      </c>
      <c r="BI288" s="148">
        <f>IF(N288="nulová",J288,0)</f>
        <v>0</v>
      </c>
      <c r="BJ288" s="17" t="s">
        <v>83</v>
      </c>
      <c r="BK288" s="148">
        <f>ROUND(I288*H288,2)</f>
        <v>0</v>
      </c>
      <c r="BL288" s="17" t="s">
        <v>200</v>
      </c>
      <c r="BM288" s="147" t="s">
        <v>3849</v>
      </c>
    </row>
    <row r="289" spans="2:65" s="1" customFormat="1" ht="11.25">
      <c r="B289" s="32"/>
      <c r="D289" s="149" t="s">
        <v>190</v>
      </c>
      <c r="F289" s="150" t="s">
        <v>3642</v>
      </c>
      <c r="I289" s="151"/>
      <c r="L289" s="32"/>
      <c r="M289" s="152"/>
      <c r="T289" s="56"/>
      <c r="AT289" s="17" t="s">
        <v>190</v>
      </c>
      <c r="AU289" s="17" t="s">
        <v>83</v>
      </c>
    </row>
    <row r="290" spans="2:65" s="1" customFormat="1" ht="16.5" customHeight="1">
      <c r="B290" s="134"/>
      <c r="C290" s="153" t="s">
        <v>809</v>
      </c>
      <c r="D290" s="153" t="s">
        <v>191</v>
      </c>
      <c r="E290" s="154" t="s">
        <v>3850</v>
      </c>
      <c r="F290" s="155" t="s">
        <v>3851</v>
      </c>
      <c r="G290" s="156" t="s">
        <v>3633</v>
      </c>
      <c r="H290" s="157">
        <v>1</v>
      </c>
      <c r="I290" s="158"/>
      <c r="J290" s="159">
        <f>ROUND(I290*H290,2)</f>
        <v>0</v>
      </c>
      <c r="K290" s="155" t="s">
        <v>1</v>
      </c>
      <c r="L290" s="32"/>
      <c r="M290" s="160" t="s">
        <v>1</v>
      </c>
      <c r="N290" s="161" t="s">
        <v>41</v>
      </c>
      <c r="P290" s="145">
        <f>O290*H290</f>
        <v>0</v>
      </c>
      <c r="Q290" s="145">
        <v>0</v>
      </c>
      <c r="R290" s="145">
        <f>Q290*H290</f>
        <v>0</v>
      </c>
      <c r="S290" s="145">
        <v>0</v>
      </c>
      <c r="T290" s="146">
        <f>S290*H290</f>
        <v>0</v>
      </c>
      <c r="AR290" s="147" t="s">
        <v>200</v>
      </c>
      <c r="AT290" s="147" t="s">
        <v>191</v>
      </c>
      <c r="AU290" s="147" t="s">
        <v>83</v>
      </c>
      <c r="AY290" s="17" t="s">
        <v>181</v>
      </c>
      <c r="BE290" s="148">
        <f>IF(N290="základní",J290,0)</f>
        <v>0</v>
      </c>
      <c r="BF290" s="148">
        <f>IF(N290="snížená",J290,0)</f>
        <v>0</v>
      </c>
      <c r="BG290" s="148">
        <f>IF(N290="zákl. přenesená",J290,0)</f>
        <v>0</v>
      </c>
      <c r="BH290" s="148">
        <f>IF(N290="sníž. přenesená",J290,0)</f>
        <v>0</v>
      </c>
      <c r="BI290" s="148">
        <f>IF(N290="nulová",J290,0)</f>
        <v>0</v>
      </c>
      <c r="BJ290" s="17" t="s">
        <v>83</v>
      </c>
      <c r="BK290" s="148">
        <f>ROUND(I290*H290,2)</f>
        <v>0</v>
      </c>
      <c r="BL290" s="17" t="s">
        <v>200</v>
      </c>
      <c r="BM290" s="147" t="s">
        <v>3852</v>
      </c>
    </row>
    <row r="291" spans="2:65" s="1" customFormat="1" ht="11.25">
      <c r="B291" s="32"/>
      <c r="D291" s="149" t="s">
        <v>190</v>
      </c>
      <c r="F291" s="150" t="s">
        <v>3851</v>
      </c>
      <c r="I291" s="151"/>
      <c r="L291" s="32"/>
      <c r="M291" s="152"/>
      <c r="T291" s="56"/>
      <c r="AT291" s="17" t="s">
        <v>190</v>
      </c>
      <c r="AU291" s="17" t="s">
        <v>83</v>
      </c>
    </row>
    <row r="292" spans="2:65" s="11" customFormat="1" ht="25.9" customHeight="1">
      <c r="B292" s="124"/>
      <c r="D292" s="125" t="s">
        <v>75</v>
      </c>
      <c r="E292" s="126" t="s">
        <v>741</v>
      </c>
      <c r="F292" s="126" t="s">
        <v>3612</v>
      </c>
      <c r="I292" s="127"/>
      <c r="J292" s="128">
        <f>BK292</f>
        <v>0</v>
      </c>
      <c r="L292" s="124"/>
      <c r="M292" s="129"/>
      <c r="P292" s="130">
        <f>SUM(P293:P352)</f>
        <v>0</v>
      </c>
      <c r="R292" s="130">
        <f>SUM(R293:R352)</f>
        <v>0</v>
      </c>
      <c r="T292" s="131">
        <f>SUM(T293:T352)</f>
        <v>0</v>
      </c>
      <c r="AR292" s="125" t="s">
        <v>83</v>
      </c>
      <c r="AT292" s="132" t="s">
        <v>75</v>
      </c>
      <c r="AU292" s="132" t="s">
        <v>76</v>
      </c>
      <c r="AY292" s="125" t="s">
        <v>181</v>
      </c>
      <c r="BK292" s="133">
        <f>SUM(BK293:BK352)</f>
        <v>0</v>
      </c>
    </row>
    <row r="293" spans="2:65" s="1" customFormat="1" ht="16.5" customHeight="1">
      <c r="B293" s="134"/>
      <c r="C293" s="135" t="s">
        <v>1072</v>
      </c>
      <c r="D293" s="135" t="s">
        <v>182</v>
      </c>
      <c r="E293" s="136" t="s">
        <v>3843</v>
      </c>
      <c r="F293" s="137" t="s">
        <v>3645</v>
      </c>
      <c r="G293" s="138" t="s">
        <v>287</v>
      </c>
      <c r="H293" s="139">
        <v>27</v>
      </c>
      <c r="I293" s="140"/>
      <c r="J293" s="141">
        <f>ROUND(I293*H293,2)</f>
        <v>0</v>
      </c>
      <c r="K293" s="137" t="s">
        <v>1</v>
      </c>
      <c r="L293" s="142"/>
      <c r="M293" s="143" t="s">
        <v>1</v>
      </c>
      <c r="N293" s="144" t="s">
        <v>41</v>
      </c>
      <c r="P293" s="145">
        <f>O293*H293</f>
        <v>0</v>
      </c>
      <c r="Q293" s="145">
        <v>0</v>
      </c>
      <c r="R293" s="145">
        <f>Q293*H293</f>
        <v>0</v>
      </c>
      <c r="S293" s="145">
        <v>0</v>
      </c>
      <c r="T293" s="146">
        <f>S293*H293</f>
        <v>0</v>
      </c>
      <c r="AR293" s="147" t="s">
        <v>220</v>
      </c>
      <c r="AT293" s="147" t="s">
        <v>182</v>
      </c>
      <c r="AU293" s="147" t="s">
        <v>83</v>
      </c>
      <c r="AY293" s="17" t="s">
        <v>181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7" t="s">
        <v>83</v>
      </c>
      <c r="BK293" s="148">
        <f>ROUND(I293*H293,2)</f>
        <v>0</v>
      </c>
      <c r="BL293" s="17" t="s">
        <v>200</v>
      </c>
      <c r="BM293" s="147" t="s">
        <v>200</v>
      </c>
    </row>
    <row r="294" spans="2:65" s="1" customFormat="1" ht="11.25">
      <c r="B294" s="32"/>
      <c r="D294" s="149" t="s">
        <v>190</v>
      </c>
      <c r="F294" s="150" t="s">
        <v>3645</v>
      </c>
      <c r="I294" s="151"/>
      <c r="L294" s="32"/>
      <c r="M294" s="152"/>
      <c r="T294" s="56"/>
      <c r="AT294" s="17" t="s">
        <v>190</v>
      </c>
      <c r="AU294" s="17" t="s">
        <v>83</v>
      </c>
    </row>
    <row r="295" spans="2:65" s="1" customFormat="1" ht="16.5" customHeight="1">
      <c r="B295" s="134"/>
      <c r="C295" s="135" t="s">
        <v>812</v>
      </c>
      <c r="D295" s="135" t="s">
        <v>182</v>
      </c>
      <c r="E295" s="136" t="s">
        <v>3846</v>
      </c>
      <c r="F295" s="137" t="s">
        <v>3680</v>
      </c>
      <c r="G295" s="138" t="s">
        <v>287</v>
      </c>
      <c r="H295" s="139">
        <v>12</v>
      </c>
      <c r="I295" s="140"/>
      <c r="J295" s="141">
        <f>ROUND(I295*H295,2)</f>
        <v>0</v>
      </c>
      <c r="K295" s="137" t="s">
        <v>1</v>
      </c>
      <c r="L295" s="142"/>
      <c r="M295" s="143" t="s">
        <v>1</v>
      </c>
      <c r="N295" s="144" t="s">
        <v>41</v>
      </c>
      <c r="P295" s="145">
        <f>O295*H295</f>
        <v>0</v>
      </c>
      <c r="Q295" s="145">
        <v>0</v>
      </c>
      <c r="R295" s="145">
        <f>Q295*H295</f>
        <v>0</v>
      </c>
      <c r="S295" s="145">
        <v>0</v>
      </c>
      <c r="T295" s="146">
        <f>S295*H295</f>
        <v>0</v>
      </c>
      <c r="AR295" s="147" t="s">
        <v>220</v>
      </c>
      <c r="AT295" s="147" t="s">
        <v>182</v>
      </c>
      <c r="AU295" s="147" t="s">
        <v>83</v>
      </c>
      <c r="AY295" s="17" t="s">
        <v>181</v>
      </c>
      <c r="BE295" s="148">
        <f>IF(N295="základní",J295,0)</f>
        <v>0</v>
      </c>
      <c r="BF295" s="148">
        <f>IF(N295="snížená",J295,0)</f>
        <v>0</v>
      </c>
      <c r="BG295" s="148">
        <f>IF(N295="zákl. přenesená",J295,0)</f>
        <v>0</v>
      </c>
      <c r="BH295" s="148">
        <f>IF(N295="sníž. přenesená",J295,0)</f>
        <v>0</v>
      </c>
      <c r="BI295" s="148">
        <f>IF(N295="nulová",J295,0)</f>
        <v>0</v>
      </c>
      <c r="BJ295" s="17" t="s">
        <v>83</v>
      </c>
      <c r="BK295" s="148">
        <f>ROUND(I295*H295,2)</f>
        <v>0</v>
      </c>
      <c r="BL295" s="17" t="s">
        <v>200</v>
      </c>
      <c r="BM295" s="147" t="s">
        <v>209</v>
      </c>
    </row>
    <row r="296" spans="2:65" s="1" customFormat="1" ht="11.25">
      <c r="B296" s="32"/>
      <c r="D296" s="149" t="s">
        <v>190</v>
      </c>
      <c r="F296" s="150" t="s">
        <v>3680</v>
      </c>
      <c r="I296" s="151"/>
      <c r="L296" s="32"/>
      <c r="M296" s="152"/>
      <c r="T296" s="56"/>
      <c r="AT296" s="17" t="s">
        <v>190</v>
      </c>
      <c r="AU296" s="17" t="s">
        <v>83</v>
      </c>
    </row>
    <row r="297" spans="2:65" s="1" customFormat="1" ht="16.5" customHeight="1">
      <c r="B297" s="134"/>
      <c r="C297" s="135" t="s">
        <v>1079</v>
      </c>
      <c r="D297" s="135" t="s">
        <v>182</v>
      </c>
      <c r="E297" s="136" t="s">
        <v>3848</v>
      </c>
      <c r="F297" s="137" t="s">
        <v>3713</v>
      </c>
      <c r="G297" s="138" t="s">
        <v>217</v>
      </c>
      <c r="H297" s="139">
        <v>2750</v>
      </c>
      <c r="I297" s="140"/>
      <c r="J297" s="141">
        <f>ROUND(I297*H297,2)</f>
        <v>0</v>
      </c>
      <c r="K297" s="137" t="s">
        <v>1</v>
      </c>
      <c r="L297" s="142"/>
      <c r="M297" s="143" t="s">
        <v>1</v>
      </c>
      <c r="N297" s="144" t="s">
        <v>41</v>
      </c>
      <c r="P297" s="145">
        <f>O297*H297</f>
        <v>0</v>
      </c>
      <c r="Q297" s="145">
        <v>0</v>
      </c>
      <c r="R297" s="145">
        <f>Q297*H297</f>
        <v>0</v>
      </c>
      <c r="S297" s="145">
        <v>0</v>
      </c>
      <c r="T297" s="146">
        <f>S297*H297</f>
        <v>0</v>
      </c>
      <c r="AR297" s="147" t="s">
        <v>220</v>
      </c>
      <c r="AT297" s="147" t="s">
        <v>182</v>
      </c>
      <c r="AU297" s="147" t="s">
        <v>83</v>
      </c>
      <c r="AY297" s="17" t="s">
        <v>181</v>
      </c>
      <c r="BE297" s="148">
        <f>IF(N297="základní",J297,0)</f>
        <v>0</v>
      </c>
      <c r="BF297" s="148">
        <f>IF(N297="snížená",J297,0)</f>
        <v>0</v>
      </c>
      <c r="BG297" s="148">
        <f>IF(N297="zákl. přenesená",J297,0)</f>
        <v>0</v>
      </c>
      <c r="BH297" s="148">
        <f>IF(N297="sníž. přenesená",J297,0)</f>
        <v>0</v>
      </c>
      <c r="BI297" s="148">
        <f>IF(N297="nulová",J297,0)</f>
        <v>0</v>
      </c>
      <c r="BJ297" s="17" t="s">
        <v>83</v>
      </c>
      <c r="BK297" s="148">
        <f>ROUND(I297*H297,2)</f>
        <v>0</v>
      </c>
      <c r="BL297" s="17" t="s">
        <v>200</v>
      </c>
      <c r="BM297" s="147" t="s">
        <v>220</v>
      </c>
    </row>
    <row r="298" spans="2:65" s="1" customFormat="1" ht="19.5">
      <c r="B298" s="32"/>
      <c r="D298" s="149" t="s">
        <v>190</v>
      </c>
      <c r="F298" s="150" t="s">
        <v>3715</v>
      </c>
      <c r="I298" s="151"/>
      <c r="L298" s="32"/>
      <c r="M298" s="152"/>
      <c r="T298" s="56"/>
      <c r="AT298" s="17" t="s">
        <v>190</v>
      </c>
      <c r="AU298" s="17" t="s">
        <v>83</v>
      </c>
    </row>
    <row r="299" spans="2:65" s="1" customFormat="1" ht="16.5" customHeight="1">
      <c r="B299" s="134"/>
      <c r="C299" s="135" t="s">
        <v>813</v>
      </c>
      <c r="D299" s="135" t="s">
        <v>182</v>
      </c>
      <c r="E299" s="136" t="s">
        <v>3850</v>
      </c>
      <c r="F299" s="137" t="s">
        <v>3726</v>
      </c>
      <c r="G299" s="138" t="s">
        <v>287</v>
      </c>
      <c r="H299" s="139">
        <v>30</v>
      </c>
      <c r="I299" s="140"/>
      <c r="J299" s="141">
        <f>ROUND(I299*H299,2)</f>
        <v>0</v>
      </c>
      <c r="K299" s="137" t="s">
        <v>1</v>
      </c>
      <c r="L299" s="142"/>
      <c r="M299" s="143" t="s">
        <v>1</v>
      </c>
      <c r="N299" s="144" t="s">
        <v>41</v>
      </c>
      <c r="P299" s="145">
        <f>O299*H299</f>
        <v>0</v>
      </c>
      <c r="Q299" s="145">
        <v>0</v>
      </c>
      <c r="R299" s="145">
        <f>Q299*H299</f>
        <v>0</v>
      </c>
      <c r="S299" s="145">
        <v>0</v>
      </c>
      <c r="T299" s="146">
        <f>S299*H299</f>
        <v>0</v>
      </c>
      <c r="AR299" s="147" t="s">
        <v>220</v>
      </c>
      <c r="AT299" s="147" t="s">
        <v>182</v>
      </c>
      <c r="AU299" s="147" t="s">
        <v>83</v>
      </c>
      <c r="AY299" s="17" t="s">
        <v>181</v>
      </c>
      <c r="BE299" s="148">
        <f>IF(N299="základní",J299,0)</f>
        <v>0</v>
      </c>
      <c r="BF299" s="148">
        <f>IF(N299="snížená",J299,0)</f>
        <v>0</v>
      </c>
      <c r="BG299" s="148">
        <f>IF(N299="zákl. přenesená",J299,0)</f>
        <v>0</v>
      </c>
      <c r="BH299" s="148">
        <f>IF(N299="sníž. přenesená",J299,0)</f>
        <v>0</v>
      </c>
      <c r="BI299" s="148">
        <f>IF(N299="nulová",J299,0)</f>
        <v>0</v>
      </c>
      <c r="BJ299" s="17" t="s">
        <v>83</v>
      </c>
      <c r="BK299" s="148">
        <f>ROUND(I299*H299,2)</f>
        <v>0</v>
      </c>
      <c r="BL299" s="17" t="s">
        <v>200</v>
      </c>
      <c r="BM299" s="147" t="s">
        <v>228</v>
      </c>
    </row>
    <row r="300" spans="2:65" s="1" customFormat="1" ht="11.25">
      <c r="B300" s="32"/>
      <c r="D300" s="149" t="s">
        <v>190</v>
      </c>
      <c r="F300" s="150" t="s">
        <v>3726</v>
      </c>
      <c r="I300" s="151"/>
      <c r="L300" s="32"/>
      <c r="M300" s="152"/>
      <c r="T300" s="56"/>
      <c r="AT300" s="17" t="s">
        <v>190</v>
      </c>
      <c r="AU300" s="17" t="s">
        <v>83</v>
      </c>
    </row>
    <row r="301" spans="2:65" s="1" customFormat="1" ht="16.5" customHeight="1">
      <c r="B301" s="134"/>
      <c r="C301" s="135" t="s">
        <v>1087</v>
      </c>
      <c r="D301" s="135" t="s">
        <v>182</v>
      </c>
      <c r="E301" s="136" t="s">
        <v>3853</v>
      </c>
      <c r="F301" s="137" t="s">
        <v>3729</v>
      </c>
      <c r="G301" s="138" t="s">
        <v>287</v>
      </c>
      <c r="H301" s="139">
        <v>30</v>
      </c>
      <c r="I301" s="140"/>
      <c r="J301" s="141">
        <f>ROUND(I301*H301,2)</f>
        <v>0</v>
      </c>
      <c r="K301" s="137" t="s">
        <v>1</v>
      </c>
      <c r="L301" s="142"/>
      <c r="M301" s="143" t="s">
        <v>1</v>
      </c>
      <c r="N301" s="144" t="s">
        <v>41</v>
      </c>
      <c r="P301" s="145">
        <f>O301*H301</f>
        <v>0</v>
      </c>
      <c r="Q301" s="145">
        <v>0</v>
      </c>
      <c r="R301" s="145">
        <f>Q301*H301</f>
        <v>0</v>
      </c>
      <c r="S301" s="145">
        <v>0</v>
      </c>
      <c r="T301" s="146">
        <f>S301*H301</f>
        <v>0</v>
      </c>
      <c r="AR301" s="147" t="s">
        <v>220</v>
      </c>
      <c r="AT301" s="147" t="s">
        <v>182</v>
      </c>
      <c r="AU301" s="147" t="s">
        <v>83</v>
      </c>
      <c r="AY301" s="17" t="s">
        <v>181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7" t="s">
        <v>83</v>
      </c>
      <c r="BK301" s="148">
        <f>ROUND(I301*H301,2)</f>
        <v>0</v>
      </c>
      <c r="BL301" s="17" t="s">
        <v>200</v>
      </c>
      <c r="BM301" s="147" t="s">
        <v>8</v>
      </c>
    </row>
    <row r="302" spans="2:65" s="1" customFormat="1" ht="11.25">
      <c r="B302" s="32"/>
      <c r="D302" s="149" t="s">
        <v>190</v>
      </c>
      <c r="F302" s="150" t="s">
        <v>3729</v>
      </c>
      <c r="I302" s="151"/>
      <c r="L302" s="32"/>
      <c r="M302" s="152"/>
      <c r="T302" s="56"/>
      <c r="AT302" s="17" t="s">
        <v>190</v>
      </c>
      <c r="AU302" s="17" t="s">
        <v>83</v>
      </c>
    </row>
    <row r="303" spans="2:65" s="1" customFormat="1" ht="21.75" customHeight="1">
      <c r="B303" s="134"/>
      <c r="C303" s="135" t="s">
        <v>816</v>
      </c>
      <c r="D303" s="135" t="s">
        <v>182</v>
      </c>
      <c r="E303" s="136" t="s">
        <v>3854</v>
      </c>
      <c r="F303" s="137" t="s">
        <v>3732</v>
      </c>
      <c r="G303" s="138" t="s">
        <v>287</v>
      </c>
      <c r="H303" s="139">
        <v>1</v>
      </c>
      <c r="I303" s="140"/>
      <c r="J303" s="141">
        <f>ROUND(I303*H303,2)</f>
        <v>0</v>
      </c>
      <c r="K303" s="137" t="s">
        <v>1</v>
      </c>
      <c r="L303" s="142"/>
      <c r="M303" s="143" t="s">
        <v>1</v>
      </c>
      <c r="N303" s="144" t="s">
        <v>41</v>
      </c>
      <c r="P303" s="145">
        <f>O303*H303</f>
        <v>0</v>
      </c>
      <c r="Q303" s="145">
        <v>0</v>
      </c>
      <c r="R303" s="145">
        <f>Q303*H303</f>
        <v>0</v>
      </c>
      <c r="S303" s="145">
        <v>0</v>
      </c>
      <c r="T303" s="146">
        <f>S303*H303</f>
        <v>0</v>
      </c>
      <c r="AR303" s="147" t="s">
        <v>220</v>
      </c>
      <c r="AT303" s="147" t="s">
        <v>182</v>
      </c>
      <c r="AU303" s="147" t="s">
        <v>83</v>
      </c>
      <c r="AY303" s="17" t="s">
        <v>181</v>
      </c>
      <c r="BE303" s="148">
        <f>IF(N303="základní",J303,0)</f>
        <v>0</v>
      </c>
      <c r="BF303" s="148">
        <f>IF(N303="snížená",J303,0)</f>
        <v>0</v>
      </c>
      <c r="BG303" s="148">
        <f>IF(N303="zákl. přenesená",J303,0)</f>
        <v>0</v>
      </c>
      <c r="BH303" s="148">
        <f>IF(N303="sníž. přenesená",J303,0)</f>
        <v>0</v>
      </c>
      <c r="BI303" s="148">
        <f>IF(N303="nulová",J303,0)</f>
        <v>0</v>
      </c>
      <c r="BJ303" s="17" t="s">
        <v>83</v>
      </c>
      <c r="BK303" s="148">
        <f>ROUND(I303*H303,2)</f>
        <v>0</v>
      </c>
      <c r="BL303" s="17" t="s">
        <v>200</v>
      </c>
      <c r="BM303" s="147" t="s">
        <v>244</v>
      </c>
    </row>
    <row r="304" spans="2:65" s="1" customFormat="1" ht="11.25">
      <c r="B304" s="32"/>
      <c r="D304" s="149" t="s">
        <v>190</v>
      </c>
      <c r="F304" s="150" t="s">
        <v>3732</v>
      </c>
      <c r="I304" s="151"/>
      <c r="L304" s="32"/>
      <c r="M304" s="152"/>
      <c r="T304" s="56"/>
      <c r="AT304" s="17" t="s">
        <v>190</v>
      </c>
      <c r="AU304" s="17" t="s">
        <v>83</v>
      </c>
    </row>
    <row r="305" spans="2:65" s="1" customFormat="1" ht="24.2" customHeight="1">
      <c r="B305" s="134"/>
      <c r="C305" s="135" t="s">
        <v>1094</v>
      </c>
      <c r="D305" s="135" t="s">
        <v>182</v>
      </c>
      <c r="E305" s="136" t="s">
        <v>3855</v>
      </c>
      <c r="F305" s="137" t="s">
        <v>3735</v>
      </c>
      <c r="G305" s="138" t="s">
        <v>287</v>
      </c>
      <c r="H305" s="139">
        <v>2</v>
      </c>
      <c r="I305" s="140"/>
      <c r="J305" s="141">
        <f>ROUND(I305*H305,2)</f>
        <v>0</v>
      </c>
      <c r="K305" s="137" t="s">
        <v>1</v>
      </c>
      <c r="L305" s="142"/>
      <c r="M305" s="143" t="s">
        <v>1</v>
      </c>
      <c r="N305" s="144" t="s">
        <v>41</v>
      </c>
      <c r="P305" s="145">
        <f>O305*H305</f>
        <v>0</v>
      </c>
      <c r="Q305" s="145">
        <v>0</v>
      </c>
      <c r="R305" s="145">
        <f>Q305*H305</f>
        <v>0</v>
      </c>
      <c r="S305" s="145">
        <v>0</v>
      </c>
      <c r="T305" s="146">
        <f>S305*H305</f>
        <v>0</v>
      </c>
      <c r="AR305" s="147" t="s">
        <v>220</v>
      </c>
      <c r="AT305" s="147" t="s">
        <v>182</v>
      </c>
      <c r="AU305" s="147" t="s">
        <v>83</v>
      </c>
      <c r="AY305" s="17" t="s">
        <v>181</v>
      </c>
      <c r="BE305" s="148">
        <f>IF(N305="základní",J305,0)</f>
        <v>0</v>
      </c>
      <c r="BF305" s="148">
        <f>IF(N305="snížená",J305,0)</f>
        <v>0</v>
      </c>
      <c r="BG305" s="148">
        <f>IF(N305="zákl. přenesená",J305,0)</f>
        <v>0</v>
      </c>
      <c r="BH305" s="148">
        <f>IF(N305="sníž. přenesená",J305,0)</f>
        <v>0</v>
      </c>
      <c r="BI305" s="148">
        <f>IF(N305="nulová",J305,0)</f>
        <v>0</v>
      </c>
      <c r="BJ305" s="17" t="s">
        <v>83</v>
      </c>
      <c r="BK305" s="148">
        <f>ROUND(I305*H305,2)</f>
        <v>0</v>
      </c>
      <c r="BL305" s="17" t="s">
        <v>200</v>
      </c>
      <c r="BM305" s="147" t="s">
        <v>188</v>
      </c>
    </row>
    <row r="306" spans="2:65" s="1" customFormat="1" ht="11.25">
      <c r="B306" s="32"/>
      <c r="D306" s="149" t="s">
        <v>190</v>
      </c>
      <c r="F306" s="150" t="s">
        <v>3735</v>
      </c>
      <c r="I306" s="151"/>
      <c r="L306" s="32"/>
      <c r="M306" s="152"/>
      <c r="T306" s="56"/>
      <c r="AT306" s="17" t="s">
        <v>190</v>
      </c>
      <c r="AU306" s="17" t="s">
        <v>83</v>
      </c>
    </row>
    <row r="307" spans="2:65" s="1" customFormat="1" ht="16.5" customHeight="1">
      <c r="B307" s="134"/>
      <c r="C307" s="135" t="s">
        <v>821</v>
      </c>
      <c r="D307" s="135" t="s">
        <v>182</v>
      </c>
      <c r="E307" s="136" t="s">
        <v>3856</v>
      </c>
      <c r="F307" s="137" t="s">
        <v>3741</v>
      </c>
      <c r="G307" s="138" t="s">
        <v>287</v>
      </c>
      <c r="H307" s="139">
        <v>10</v>
      </c>
      <c r="I307" s="140"/>
      <c r="J307" s="141">
        <f>ROUND(I307*H307,2)</f>
        <v>0</v>
      </c>
      <c r="K307" s="137" t="s">
        <v>1</v>
      </c>
      <c r="L307" s="142"/>
      <c r="M307" s="143" t="s">
        <v>1</v>
      </c>
      <c r="N307" s="144" t="s">
        <v>41</v>
      </c>
      <c r="P307" s="145">
        <f>O307*H307</f>
        <v>0</v>
      </c>
      <c r="Q307" s="145">
        <v>0</v>
      </c>
      <c r="R307" s="145">
        <f>Q307*H307</f>
        <v>0</v>
      </c>
      <c r="S307" s="145">
        <v>0</v>
      </c>
      <c r="T307" s="146">
        <f>S307*H307</f>
        <v>0</v>
      </c>
      <c r="AR307" s="147" t="s">
        <v>220</v>
      </c>
      <c r="AT307" s="147" t="s">
        <v>182</v>
      </c>
      <c r="AU307" s="147" t="s">
        <v>83</v>
      </c>
      <c r="AY307" s="17" t="s">
        <v>181</v>
      </c>
      <c r="BE307" s="148">
        <f>IF(N307="základní",J307,0)</f>
        <v>0</v>
      </c>
      <c r="BF307" s="148">
        <f>IF(N307="snížená",J307,0)</f>
        <v>0</v>
      </c>
      <c r="BG307" s="148">
        <f>IF(N307="zákl. přenesená",J307,0)</f>
        <v>0</v>
      </c>
      <c r="BH307" s="148">
        <f>IF(N307="sníž. přenesená",J307,0)</f>
        <v>0</v>
      </c>
      <c r="BI307" s="148">
        <f>IF(N307="nulová",J307,0)</f>
        <v>0</v>
      </c>
      <c r="BJ307" s="17" t="s">
        <v>83</v>
      </c>
      <c r="BK307" s="148">
        <f>ROUND(I307*H307,2)</f>
        <v>0</v>
      </c>
      <c r="BL307" s="17" t="s">
        <v>200</v>
      </c>
      <c r="BM307" s="147" t="s">
        <v>266</v>
      </c>
    </row>
    <row r="308" spans="2:65" s="1" customFormat="1" ht="11.25">
      <c r="B308" s="32"/>
      <c r="D308" s="149" t="s">
        <v>190</v>
      </c>
      <c r="F308" s="150" t="s">
        <v>3741</v>
      </c>
      <c r="I308" s="151"/>
      <c r="L308" s="32"/>
      <c r="M308" s="152"/>
      <c r="T308" s="56"/>
      <c r="AT308" s="17" t="s">
        <v>190</v>
      </c>
      <c r="AU308" s="17" t="s">
        <v>83</v>
      </c>
    </row>
    <row r="309" spans="2:65" s="1" customFormat="1" ht="16.5" customHeight="1">
      <c r="B309" s="134"/>
      <c r="C309" s="135" t="s">
        <v>1103</v>
      </c>
      <c r="D309" s="135" t="s">
        <v>182</v>
      </c>
      <c r="E309" s="136" t="s">
        <v>3857</v>
      </c>
      <c r="F309" s="137" t="s">
        <v>3648</v>
      </c>
      <c r="G309" s="138" t="s">
        <v>287</v>
      </c>
      <c r="H309" s="139">
        <v>3</v>
      </c>
      <c r="I309" s="140"/>
      <c r="J309" s="141">
        <f>ROUND(I309*H309,2)</f>
        <v>0</v>
      </c>
      <c r="K309" s="137" t="s">
        <v>1</v>
      </c>
      <c r="L309" s="142"/>
      <c r="M309" s="143" t="s">
        <v>1</v>
      </c>
      <c r="N309" s="144" t="s">
        <v>41</v>
      </c>
      <c r="P309" s="145">
        <f>O309*H309</f>
        <v>0</v>
      </c>
      <c r="Q309" s="145">
        <v>0</v>
      </c>
      <c r="R309" s="145">
        <f>Q309*H309</f>
        <v>0</v>
      </c>
      <c r="S309" s="145">
        <v>0</v>
      </c>
      <c r="T309" s="146">
        <f>S309*H309</f>
        <v>0</v>
      </c>
      <c r="AR309" s="147" t="s">
        <v>220</v>
      </c>
      <c r="AT309" s="147" t="s">
        <v>182</v>
      </c>
      <c r="AU309" s="147" t="s">
        <v>83</v>
      </c>
      <c r="AY309" s="17" t="s">
        <v>181</v>
      </c>
      <c r="BE309" s="148">
        <f>IF(N309="základní",J309,0)</f>
        <v>0</v>
      </c>
      <c r="BF309" s="148">
        <f>IF(N309="snížená",J309,0)</f>
        <v>0</v>
      </c>
      <c r="BG309" s="148">
        <f>IF(N309="zákl. přenesená",J309,0)</f>
        <v>0</v>
      </c>
      <c r="BH309" s="148">
        <f>IF(N309="sníž. přenesená",J309,0)</f>
        <v>0</v>
      </c>
      <c r="BI309" s="148">
        <f>IF(N309="nulová",J309,0)</f>
        <v>0</v>
      </c>
      <c r="BJ309" s="17" t="s">
        <v>83</v>
      </c>
      <c r="BK309" s="148">
        <f>ROUND(I309*H309,2)</f>
        <v>0</v>
      </c>
      <c r="BL309" s="17" t="s">
        <v>200</v>
      </c>
      <c r="BM309" s="147" t="s">
        <v>276</v>
      </c>
    </row>
    <row r="310" spans="2:65" s="1" customFormat="1" ht="11.25">
      <c r="B310" s="32"/>
      <c r="D310" s="149" t="s">
        <v>190</v>
      </c>
      <c r="F310" s="150" t="s">
        <v>3648</v>
      </c>
      <c r="I310" s="151"/>
      <c r="L310" s="32"/>
      <c r="M310" s="152"/>
      <c r="T310" s="56"/>
      <c r="AT310" s="17" t="s">
        <v>190</v>
      </c>
      <c r="AU310" s="17" t="s">
        <v>83</v>
      </c>
    </row>
    <row r="311" spans="2:65" s="1" customFormat="1" ht="16.5" customHeight="1">
      <c r="B311" s="134"/>
      <c r="C311" s="135" t="s">
        <v>824</v>
      </c>
      <c r="D311" s="135" t="s">
        <v>182</v>
      </c>
      <c r="E311" s="136" t="s">
        <v>3858</v>
      </c>
      <c r="F311" s="137" t="s">
        <v>3651</v>
      </c>
      <c r="G311" s="138" t="s">
        <v>287</v>
      </c>
      <c r="H311" s="139">
        <v>1</v>
      </c>
      <c r="I311" s="140"/>
      <c r="J311" s="141">
        <f>ROUND(I311*H311,2)</f>
        <v>0</v>
      </c>
      <c r="K311" s="137" t="s">
        <v>1</v>
      </c>
      <c r="L311" s="142"/>
      <c r="M311" s="143" t="s">
        <v>1</v>
      </c>
      <c r="N311" s="144" t="s">
        <v>41</v>
      </c>
      <c r="P311" s="145">
        <f>O311*H311</f>
        <v>0</v>
      </c>
      <c r="Q311" s="145">
        <v>0</v>
      </c>
      <c r="R311" s="145">
        <f>Q311*H311</f>
        <v>0</v>
      </c>
      <c r="S311" s="145">
        <v>0</v>
      </c>
      <c r="T311" s="146">
        <f>S311*H311</f>
        <v>0</v>
      </c>
      <c r="AR311" s="147" t="s">
        <v>220</v>
      </c>
      <c r="AT311" s="147" t="s">
        <v>182</v>
      </c>
      <c r="AU311" s="147" t="s">
        <v>83</v>
      </c>
      <c r="AY311" s="17" t="s">
        <v>181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7" t="s">
        <v>83</v>
      </c>
      <c r="BK311" s="148">
        <f>ROUND(I311*H311,2)</f>
        <v>0</v>
      </c>
      <c r="BL311" s="17" t="s">
        <v>200</v>
      </c>
      <c r="BM311" s="147" t="s">
        <v>284</v>
      </c>
    </row>
    <row r="312" spans="2:65" s="1" customFormat="1" ht="11.25">
      <c r="B312" s="32"/>
      <c r="D312" s="149" t="s">
        <v>190</v>
      </c>
      <c r="F312" s="150" t="s">
        <v>3651</v>
      </c>
      <c r="I312" s="151"/>
      <c r="L312" s="32"/>
      <c r="M312" s="152"/>
      <c r="T312" s="56"/>
      <c r="AT312" s="17" t="s">
        <v>190</v>
      </c>
      <c r="AU312" s="17" t="s">
        <v>83</v>
      </c>
    </row>
    <row r="313" spans="2:65" s="1" customFormat="1" ht="16.5" customHeight="1">
      <c r="B313" s="134"/>
      <c r="C313" s="135" t="s">
        <v>1110</v>
      </c>
      <c r="D313" s="135" t="s">
        <v>182</v>
      </c>
      <c r="E313" s="136" t="s">
        <v>3859</v>
      </c>
      <c r="F313" s="137" t="s">
        <v>3654</v>
      </c>
      <c r="G313" s="138" t="s">
        <v>287</v>
      </c>
      <c r="H313" s="139">
        <v>3</v>
      </c>
      <c r="I313" s="140"/>
      <c r="J313" s="141">
        <f>ROUND(I313*H313,2)</f>
        <v>0</v>
      </c>
      <c r="K313" s="137" t="s">
        <v>1</v>
      </c>
      <c r="L313" s="142"/>
      <c r="M313" s="143" t="s">
        <v>1</v>
      </c>
      <c r="N313" s="144" t="s">
        <v>41</v>
      </c>
      <c r="P313" s="145">
        <f>O313*H313</f>
        <v>0</v>
      </c>
      <c r="Q313" s="145">
        <v>0</v>
      </c>
      <c r="R313" s="145">
        <f>Q313*H313</f>
        <v>0</v>
      </c>
      <c r="S313" s="145">
        <v>0</v>
      </c>
      <c r="T313" s="146">
        <f>S313*H313</f>
        <v>0</v>
      </c>
      <c r="AR313" s="147" t="s">
        <v>220</v>
      </c>
      <c r="AT313" s="147" t="s">
        <v>182</v>
      </c>
      <c r="AU313" s="147" t="s">
        <v>83</v>
      </c>
      <c r="AY313" s="17" t="s">
        <v>181</v>
      </c>
      <c r="BE313" s="148">
        <f>IF(N313="základní",J313,0)</f>
        <v>0</v>
      </c>
      <c r="BF313" s="148">
        <f>IF(N313="snížená",J313,0)</f>
        <v>0</v>
      </c>
      <c r="BG313" s="148">
        <f>IF(N313="zákl. přenesená",J313,0)</f>
        <v>0</v>
      </c>
      <c r="BH313" s="148">
        <f>IF(N313="sníž. přenesená",J313,0)</f>
        <v>0</v>
      </c>
      <c r="BI313" s="148">
        <f>IF(N313="nulová",J313,0)</f>
        <v>0</v>
      </c>
      <c r="BJ313" s="17" t="s">
        <v>83</v>
      </c>
      <c r="BK313" s="148">
        <f>ROUND(I313*H313,2)</f>
        <v>0</v>
      </c>
      <c r="BL313" s="17" t="s">
        <v>200</v>
      </c>
      <c r="BM313" s="147" t="s">
        <v>293</v>
      </c>
    </row>
    <row r="314" spans="2:65" s="1" customFormat="1" ht="11.25">
      <c r="B314" s="32"/>
      <c r="D314" s="149" t="s">
        <v>190</v>
      </c>
      <c r="F314" s="150" t="s">
        <v>3654</v>
      </c>
      <c r="I314" s="151"/>
      <c r="L314" s="32"/>
      <c r="M314" s="152"/>
      <c r="T314" s="56"/>
      <c r="AT314" s="17" t="s">
        <v>190</v>
      </c>
      <c r="AU314" s="17" t="s">
        <v>83</v>
      </c>
    </row>
    <row r="315" spans="2:65" s="1" customFormat="1" ht="44.25" customHeight="1">
      <c r="B315" s="134"/>
      <c r="C315" s="135" t="s">
        <v>828</v>
      </c>
      <c r="D315" s="135" t="s">
        <v>182</v>
      </c>
      <c r="E315" s="136" t="s">
        <v>3860</v>
      </c>
      <c r="F315" s="137" t="s">
        <v>3660</v>
      </c>
      <c r="G315" s="138" t="s">
        <v>287</v>
      </c>
      <c r="H315" s="139">
        <v>1</v>
      </c>
      <c r="I315" s="140"/>
      <c r="J315" s="141">
        <f>ROUND(I315*H315,2)</f>
        <v>0</v>
      </c>
      <c r="K315" s="137" t="s">
        <v>1</v>
      </c>
      <c r="L315" s="142"/>
      <c r="M315" s="143" t="s">
        <v>1</v>
      </c>
      <c r="N315" s="144" t="s">
        <v>41</v>
      </c>
      <c r="P315" s="145">
        <f>O315*H315</f>
        <v>0</v>
      </c>
      <c r="Q315" s="145">
        <v>0</v>
      </c>
      <c r="R315" s="145">
        <f>Q315*H315</f>
        <v>0</v>
      </c>
      <c r="S315" s="145">
        <v>0</v>
      </c>
      <c r="T315" s="146">
        <f>S315*H315</f>
        <v>0</v>
      </c>
      <c r="AR315" s="147" t="s">
        <v>220</v>
      </c>
      <c r="AT315" s="147" t="s">
        <v>182</v>
      </c>
      <c r="AU315" s="147" t="s">
        <v>83</v>
      </c>
      <c r="AY315" s="17" t="s">
        <v>181</v>
      </c>
      <c r="BE315" s="148">
        <f>IF(N315="základní",J315,0)</f>
        <v>0</v>
      </c>
      <c r="BF315" s="148">
        <f>IF(N315="snížená",J315,0)</f>
        <v>0</v>
      </c>
      <c r="BG315" s="148">
        <f>IF(N315="zákl. přenesená",J315,0)</f>
        <v>0</v>
      </c>
      <c r="BH315" s="148">
        <f>IF(N315="sníž. přenesená",J315,0)</f>
        <v>0</v>
      </c>
      <c r="BI315" s="148">
        <f>IF(N315="nulová",J315,0)</f>
        <v>0</v>
      </c>
      <c r="BJ315" s="17" t="s">
        <v>83</v>
      </c>
      <c r="BK315" s="148">
        <f>ROUND(I315*H315,2)</f>
        <v>0</v>
      </c>
      <c r="BL315" s="17" t="s">
        <v>200</v>
      </c>
      <c r="BM315" s="147" t="s">
        <v>302</v>
      </c>
    </row>
    <row r="316" spans="2:65" s="1" customFormat="1" ht="11.25">
      <c r="B316" s="32"/>
      <c r="D316" s="149" t="s">
        <v>190</v>
      </c>
      <c r="F316" s="150" t="s">
        <v>3662</v>
      </c>
      <c r="I316" s="151"/>
      <c r="L316" s="32"/>
      <c r="M316" s="152"/>
      <c r="T316" s="56"/>
      <c r="AT316" s="17" t="s">
        <v>190</v>
      </c>
      <c r="AU316" s="17" t="s">
        <v>83</v>
      </c>
    </row>
    <row r="317" spans="2:65" s="1" customFormat="1" ht="37.9" customHeight="1">
      <c r="B317" s="134"/>
      <c r="C317" s="135" t="s">
        <v>1117</v>
      </c>
      <c r="D317" s="135" t="s">
        <v>182</v>
      </c>
      <c r="E317" s="136" t="s">
        <v>3861</v>
      </c>
      <c r="F317" s="137" t="s">
        <v>3664</v>
      </c>
      <c r="G317" s="138" t="s">
        <v>287</v>
      </c>
      <c r="H317" s="139">
        <v>1</v>
      </c>
      <c r="I317" s="140"/>
      <c r="J317" s="141">
        <f>ROUND(I317*H317,2)</f>
        <v>0</v>
      </c>
      <c r="K317" s="137" t="s">
        <v>1</v>
      </c>
      <c r="L317" s="142"/>
      <c r="M317" s="143" t="s">
        <v>1</v>
      </c>
      <c r="N317" s="144" t="s">
        <v>41</v>
      </c>
      <c r="P317" s="145">
        <f>O317*H317</f>
        <v>0</v>
      </c>
      <c r="Q317" s="145">
        <v>0</v>
      </c>
      <c r="R317" s="145">
        <f>Q317*H317</f>
        <v>0</v>
      </c>
      <c r="S317" s="145">
        <v>0</v>
      </c>
      <c r="T317" s="146">
        <f>S317*H317</f>
        <v>0</v>
      </c>
      <c r="AR317" s="147" t="s">
        <v>220</v>
      </c>
      <c r="AT317" s="147" t="s">
        <v>182</v>
      </c>
      <c r="AU317" s="147" t="s">
        <v>83</v>
      </c>
      <c r="AY317" s="17" t="s">
        <v>181</v>
      </c>
      <c r="BE317" s="148">
        <f>IF(N317="základní",J317,0)</f>
        <v>0</v>
      </c>
      <c r="BF317" s="148">
        <f>IF(N317="snížená",J317,0)</f>
        <v>0</v>
      </c>
      <c r="BG317" s="148">
        <f>IF(N317="zákl. přenesená",J317,0)</f>
        <v>0</v>
      </c>
      <c r="BH317" s="148">
        <f>IF(N317="sníž. přenesená",J317,0)</f>
        <v>0</v>
      </c>
      <c r="BI317" s="148">
        <f>IF(N317="nulová",J317,0)</f>
        <v>0</v>
      </c>
      <c r="BJ317" s="17" t="s">
        <v>83</v>
      </c>
      <c r="BK317" s="148">
        <f>ROUND(I317*H317,2)</f>
        <v>0</v>
      </c>
      <c r="BL317" s="17" t="s">
        <v>200</v>
      </c>
      <c r="BM317" s="147" t="s">
        <v>310</v>
      </c>
    </row>
    <row r="318" spans="2:65" s="1" customFormat="1" ht="11.25">
      <c r="B318" s="32"/>
      <c r="D318" s="149" t="s">
        <v>190</v>
      </c>
      <c r="F318" s="150" t="s">
        <v>3666</v>
      </c>
      <c r="I318" s="151"/>
      <c r="L318" s="32"/>
      <c r="M318" s="152"/>
      <c r="T318" s="56"/>
      <c r="AT318" s="17" t="s">
        <v>190</v>
      </c>
      <c r="AU318" s="17" t="s">
        <v>83</v>
      </c>
    </row>
    <row r="319" spans="2:65" s="1" customFormat="1" ht="21.75" customHeight="1">
      <c r="B319" s="134"/>
      <c r="C319" s="135" t="s">
        <v>831</v>
      </c>
      <c r="D319" s="135" t="s">
        <v>182</v>
      </c>
      <c r="E319" s="136" t="s">
        <v>3862</v>
      </c>
      <c r="F319" s="137" t="s">
        <v>3668</v>
      </c>
      <c r="G319" s="138" t="s">
        <v>287</v>
      </c>
      <c r="H319" s="139">
        <v>1</v>
      </c>
      <c r="I319" s="140"/>
      <c r="J319" s="141">
        <f>ROUND(I319*H319,2)</f>
        <v>0</v>
      </c>
      <c r="K319" s="137" t="s">
        <v>1</v>
      </c>
      <c r="L319" s="142"/>
      <c r="M319" s="143" t="s">
        <v>1</v>
      </c>
      <c r="N319" s="144" t="s">
        <v>41</v>
      </c>
      <c r="P319" s="145">
        <f>O319*H319</f>
        <v>0</v>
      </c>
      <c r="Q319" s="145">
        <v>0</v>
      </c>
      <c r="R319" s="145">
        <f>Q319*H319</f>
        <v>0</v>
      </c>
      <c r="S319" s="145">
        <v>0</v>
      </c>
      <c r="T319" s="146">
        <f>S319*H319</f>
        <v>0</v>
      </c>
      <c r="AR319" s="147" t="s">
        <v>220</v>
      </c>
      <c r="AT319" s="147" t="s">
        <v>182</v>
      </c>
      <c r="AU319" s="147" t="s">
        <v>83</v>
      </c>
      <c r="AY319" s="17" t="s">
        <v>181</v>
      </c>
      <c r="BE319" s="148">
        <f>IF(N319="základní",J319,0)</f>
        <v>0</v>
      </c>
      <c r="BF319" s="148">
        <f>IF(N319="snížená",J319,0)</f>
        <v>0</v>
      </c>
      <c r="BG319" s="148">
        <f>IF(N319="zákl. přenesená",J319,0)</f>
        <v>0</v>
      </c>
      <c r="BH319" s="148">
        <f>IF(N319="sníž. přenesená",J319,0)</f>
        <v>0</v>
      </c>
      <c r="BI319" s="148">
        <f>IF(N319="nulová",J319,0)</f>
        <v>0</v>
      </c>
      <c r="BJ319" s="17" t="s">
        <v>83</v>
      </c>
      <c r="BK319" s="148">
        <f>ROUND(I319*H319,2)</f>
        <v>0</v>
      </c>
      <c r="BL319" s="17" t="s">
        <v>200</v>
      </c>
      <c r="BM319" s="147" t="s">
        <v>318</v>
      </c>
    </row>
    <row r="320" spans="2:65" s="1" customFormat="1" ht="11.25">
      <c r="B320" s="32"/>
      <c r="D320" s="149" t="s">
        <v>190</v>
      </c>
      <c r="F320" s="150" t="s">
        <v>3668</v>
      </c>
      <c r="I320" s="151"/>
      <c r="L320" s="32"/>
      <c r="M320" s="152"/>
      <c r="T320" s="56"/>
      <c r="AT320" s="17" t="s">
        <v>190</v>
      </c>
      <c r="AU320" s="17" t="s">
        <v>83</v>
      </c>
    </row>
    <row r="321" spans="2:65" s="1" customFormat="1" ht="24.2" customHeight="1">
      <c r="B321" s="134"/>
      <c r="C321" s="135" t="s">
        <v>1124</v>
      </c>
      <c r="D321" s="135" t="s">
        <v>182</v>
      </c>
      <c r="E321" s="136" t="s">
        <v>3863</v>
      </c>
      <c r="F321" s="137" t="s">
        <v>3671</v>
      </c>
      <c r="G321" s="138" t="s">
        <v>287</v>
      </c>
      <c r="H321" s="139">
        <v>3</v>
      </c>
      <c r="I321" s="140"/>
      <c r="J321" s="141">
        <f>ROUND(I321*H321,2)</f>
        <v>0</v>
      </c>
      <c r="K321" s="137" t="s">
        <v>1</v>
      </c>
      <c r="L321" s="142"/>
      <c r="M321" s="143" t="s">
        <v>1</v>
      </c>
      <c r="N321" s="144" t="s">
        <v>41</v>
      </c>
      <c r="P321" s="145">
        <f>O321*H321</f>
        <v>0</v>
      </c>
      <c r="Q321" s="145">
        <v>0</v>
      </c>
      <c r="R321" s="145">
        <f>Q321*H321</f>
        <v>0</v>
      </c>
      <c r="S321" s="145">
        <v>0</v>
      </c>
      <c r="T321" s="146">
        <f>S321*H321</f>
        <v>0</v>
      </c>
      <c r="AR321" s="147" t="s">
        <v>220</v>
      </c>
      <c r="AT321" s="147" t="s">
        <v>182</v>
      </c>
      <c r="AU321" s="147" t="s">
        <v>83</v>
      </c>
      <c r="AY321" s="17" t="s">
        <v>181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7" t="s">
        <v>83</v>
      </c>
      <c r="BK321" s="148">
        <f>ROUND(I321*H321,2)</f>
        <v>0</v>
      </c>
      <c r="BL321" s="17" t="s">
        <v>200</v>
      </c>
      <c r="BM321" s="147" t="s">
        <v>187</v>
      </c>
    </row>
    <row r="322" spans="2:65" s="1" customFormat="1" ht="19.5">
      <c r="B322" s="32"/>
      <c r="D322" s="149" t="s">
        <v>190</v>
      </c>
      <c r="F322" s="150" t="s">
        <v>3671</v>
      </c>
      <c r="I322" s="151"/>
      <c r="L322" s="32"/>
      <c r="M322" s="152"/>
      <c r="T322" s="56"/>
      <c r="AT322" s="17" t="s">
        <v>190</v>
      </c>
      <c r="AU322" s="17" t="s">
        <v>83</v>
      </c>
    </row>
    <row r="323" spans="2:65" s="1" customFormat="1" ht="16.5" customHeight="1">
      <c r="B323" s="134"/>
      <c r="C323" s="135" t="s">
        <v>834</v>
      </c>
      <c r="D323" s="135" t="s">
        <v>182</v>
      </c>
      <c r="E323" s="136" t="s">
        <v>3864</v>
      </c>
      <c r="F323" s="137" t="s">
        <v>3674</v>
      </c>
      <c r="G323" s="138" t="s">
        <v>287</v>
      </c>
      <c r="H323" s="139">
        <v>1</v>
      </c>
      <c r="I323" s="140"/>
      <c r="J323" s="141">
        <f>ROUND(I323*H323,2)</f>
        <v>0</v>
      </c>
      <c r="K323" s="137" t="s">
        <v>1</v>
      </c>
      <c r="L323" s="142"/>
      <c r="M323" s="143" t="s">
        <v>1</v>
      </c>
      <c r="N323" s="144" t="s">
        <v>41</v>
      </c>
      <c r="P323" s="145">
        <f>O323*H323</f>
        <v>0</v>
      </c>
      <c r="Q323" s="145">
        <v>0</v>
      </c>
      <c r="R323" s="145">
        <f>Q323*H323</f>
        <v>0</v>
      </c>
      <c r="S323" s="145">
        <v>0</v>
      </c>
      <c r="T323" s="146">
        <f>S323*H323</f>
        <v>0</v>
      </c>
      <c r="AR323" s="147" t="s">
        <v>220</v>
      </c>
      <c r="AT323" s="147" t="s">
        <v>182</v>
      </c>
      <c r="AU323" s="147" t="s">
        <v>83</v>
      </c>
      <c r="AY323" s="17" t="s">
        <v>181</v>
      </c>
      <c r="BE323" s="148">
        <f>IF(N323="základní",J323,0)</f>
        <v>0</v>
      </c>
      <c r="BF323" s="148">
        <f>IF(N323="snížená",J323,0)</f>
        <v>0</v>
      </c>
      <c r="BG323" s="148">
        <f>IF(N323="zákl. přenesená",J323,0)</f>
        <v>0</v>
      </c>
      <c r="BH323" s="148">
        <f>IF(N323="sníž. přenesená",J323,0)</f>
        <v>0</v>
      </c>
      <c r="BI323" s="148">
        <f>IF(N323="nulová",J323,0)</f>
        <v>0</v>
      </c>
      <c r="BJ323" s="17" t="s">
        <v>83</v>
      </c>
      <c r="BK323" s="148">
        <f>ROUND(I323*H323,2)</f>
        <v>0</v>
      </c>
      <c r="BL323" s="17" t="s">
        <v>200</v>
      </c>
      <c r="BM323" s="147" t="s">
        <v>333</v>
      </c>
    </row>
    <row r="324" spans="2:65" s="1" customFormat="1" ht="11.25">
      <c r="B324" s="32"/>
      <c r="D324" s="149" t="s">
        <v>190</v>
      </c>
      <c r="F324" s="150" t="s">
        <v>3674</v>
      </c>
      <c r="I324" s="151"/>
      <c r="L324" s="32"/>
      <c r="M324" s="152"/>
      <c r="T324" s="56"/>
      <c r="AT324" s="17" t="s">
        <v>190</v>
      </c>
      <c r="AU324" s="17" t="s">
        <v>83</v>
      </c>
    </row>
    <row r="325" spans="2:65" s="1" customFormat="1" ht="16.5" customHeight="1">
      <c r="B325" s="134"/>
      <c r="C325" s="135" t="s">
        <v>1131</v>
      </c>
      <c r="D325" s="135" t="s">
        <v>182</v>
      </c>
      <c r="E325" s="136" t="s">
        <v>3865</v>
      </c>
      <c r="F325" s="137" t="s">
        <v>3677</v>
      </c>
      <c r="G325" s="138" t="s">
        <v>287</v>
      </c>
      <c r="H325" s="139">
        <v>10</v>
      </c>
      <c r="I325" s="140"/>
      <c r="J325" s="141">
        <f>ROUND(I325*H325,2)</f>
        <v>0</v>
      </c>
      <c r="K325" s="137" t="s">
        <v>1</v>
      </c>
      <c r="L325" s="142"/>
      <c r="M325" s="143" t="s">
        <v>1</v>
      </c>
      <c r="N325" s="144" t="s">
        <v>41</v>
      </c>
      <c r="P325" s="145">
        <f>O325*H325</f>
        <v>0</v>
      </c>
      <c r="Q325" s="145">
        <v>0</v>
      </c>
      <c r="R325" s="145">
        <f>Q325*H325</f>
        <v>0</v>
      </c>
      <c r="S325" s="145">
        <v>0</v>
      </c>
      <c r="T325" s="146">
        <f>S325*H325</f>
        <v>0</v>
      </c>
      <c r="AR325" s="147" t="s">
        <v>220</v>
      </c>
      <c r="AT325" s="147" t="s">
        <v>182</v>
      </c>
      <c r="AU325" s="147" t="s">
        <v>83</v>
      </c>
      <c r="AY325" s="17" t="s">
        <v>181</v>
      </c>
      <c r="BE325" s="148">
        <f>IF(N325="základní",J325,0)</f>
        <v>0</v>
      </c>
      <c r="BF325" s="148">
        <f>IF(N325="snížená",J325,0)</f>
        <v>0</v>
      </c>
      <c r="BG325" s="148">
        <f>IF(N325="zákl. přenesená",J325,0)</f>
        <v>0</v>
      </c>
      <c r="BH325" s="148">
        <f>IF(N325="sníž. přenesená",J325,0)</f>
        <v>0</v>
      </c>
      <c r="BI325" s="148">
        <f>IF(N325="nulová",J325,0)</f>
        <v>0</v>
      </c>
      <c r="BJ325" s="17" t="s">
        <v>83</v>
      </c>
      <c r="BK325" s="148">
        <f>ROUND(I325*H325,2)</f>
        <v>0</v>
      </c>
      <c r="BL325" s="17" t="s">
        <v>200</v>
      </c>
      <c r="BM325" s="147" t="s">
        <v>343</v>
      </c>
    </row>
    <row r="326" spans="2:65" s="1" customFormat="1" ht="11.25">
      <c r="B326" s="32"/>
      <c r="D326" s="149" t="s">
        <v>190</v>
      </c>
      <c r="F326" s="150" t="s">
        <v>3677</v>
      </c>
      <c r="I326" s="151"/>
      <c r="L326" s="32"/>
      <c r="M326" s="152"/>
      <c r="T326" s="56"/>
      <c r="AT326" s="17" t="s">
        <v>190</v>
      </c>
      <c r="AU326" s="17" t="s">
        <v>83</v>
      </c>
    </row>
    <row r="327" spans="2:65" s="1" customFormat="1" ht="16.5" customHeight="1">
      <c r="B327" s="134"/>
      <c r="C327" s="135" t="s">
        <v>837</v>
      </c>
      <c r="D327" s="135" t="s">
        <v>182</v>
      </c>
      <c r="E327" s="136" t="s">
        <v>3866</v>
      </c>
      <c r="F327" s="137" t="s">
        <v>3683</v>
      </c>
      <c r="G327" s="138" t="s">
        <v>287</v>
      </c>
      <c r="H327" s="139">
        <v>1</v>
      </c>
      <c r="I327" s="140"/>
      <c r="J327" s="141">
        <f>ROUND(I327*H327,2)</f>
        <v>0</v>
      </c>
      <c r="K327" s="137" t="s">
        <v>1</v>
      </c>
      <c r="L327" s="142"/>
      <c r="M327" s="143" t="s">
        <v>1</v>
      </c>
      <c r="N327" s="144" t="s">
        <v>41</v>
      </c>
      <c r="P327" s="145">
        <f>O327*H327</f>
        <v>0</v>
      </c>
      <c r="Q327" s="145">
        <v>0</v>
      </c>
      <c r="R327" s="145">
        <f>Q327*H327</f>
        <v>0</v>
      </c>
      <c r="S327" s="145">
        <v>0</v>
      </c>
      <c r="T327" s="146">
        <f>S327*H327</f>
        <v>0</v>
      </c>
      <c r="AR327" s="147" t="s">
        <v>220</v>
      </c>
      <c r="AT327" s="147" t="s">
        <v>182</v>
      </c>
      <c r="AU327" s="147" t="s">
        <v>83</v>
      </c>
      <c r="AY327" s="17" t="s">
        <v>181</v>
      </c>
      <c r="BE327" s="148">
        <f>IF(N327="základní",J327,0)</f>
        <v>0</v>
      </c>
      <c r="BF327" s="148">
        <f>IF(N327="snížená",J327,0)</f>
        <v>0</v>
      </c>
      <c r="BG327" s="148">
        <f>IF(N327="zákl. přenesená",J327,0)</f>
        <v>0</v>
      </c>
      <c r="BH327" s="148">
        <f>IF(N327="sníž. přenesená",J327,0)</f>
        <v>0</v>
      </c>
      <c r="BI327" s="148">
        <f>IF(N327="nulová",J327,0)</f>
        <v>0</v>
      </c>
      <c r="BJ327" s="17" t="s">
        <v>83</v>
      </c>
      <c r="BK327" s="148">
        <f>ROUND(I327*H327,2)</f>
        <v>0</v>
      </c>
      <c r="BL327" s="17" t="s">
        <v>200</v>
      </c>
      <c r="BM327" s="147" t="s">
        <v>352</v>
      </c>
    </row>
    <row r="328" spans="2:65" s="1" customFormat="1" ht="11.25">
      <c r="B328" s="32"/>
      <c r="D328" s="149" t="s">
        <v>190</v>
      </c>
      <c r="F328" s="150" t="s">
        <v>3683</v>
      </c>
      <c r="I328" s="151"/>
      <c r="L328" s="32"/>
      <c r="M328" s="152"/>
      <c r="T328" s="56"/>
      <c r="AT328" s="17" t="s">
        <v>190</v>
      </c>
      <c r="AU328" s="17" t="s">
        <v>83</v>
      </c>
    </row>
    <row r="329" spans="2:65" s="1" customFormat="1" ht="16.5" customHeight="1">
      <c r="B329" s="134"/>
      <c r="C329" s="135" t="s">
        <v>1140</v>
      </c>
      <c r="D329" s="135" t="s">
        <v>182</v>
      </c>
      <c r="E329" s="136" t="s">
        <v>3867</v>
      </c>
      <c r="F329" s="137" t="s">
        <v>3686</v>
      </c>
      <c r="G329" s="138" t="s">
        <v>287</v>
      </c>
      <c r="H329" s="139">
        <v>4</v>
      </c>
      <c r="I329" s="140"/>
      <c r="J329" s="141">
        <f>ROUND(I329*H329,2)</f>
        <v>0</v>
      </c>
      <c r="K329" s="137" t="s">
        <v>1</v>
      </c>
      <c r="L329" s="142"/>
      <c r="M329" s="143" t="s">
        <v>1</v>
      </c>
      <c r="N329" s="144" t="s">
        <v>41</v>
      </c>
      <c r="P329" s="145">
        <f>O329*H329</f>
        <v>0</v>
      </c>
      <c r="Q329" s="145">
        <v>0</v>
      </c>
      <c r="R329" s="145">
        <f>Q329*H329</f>
        <v>0</v>
      </c>
      <c r="S329" s="145">
        <v>0</v>
      </c>
      <c r="T329" s="146">
        <f>S329*H329</f>
        <v>0</v>
      </c>
      <c r="AR329" s="147" t="s">
        <v>220</v>
      </c>
      <c r="AT329" s="147" t="s">
        <v>182</v>
      </c>
      <c r="AU329" s="147" t="s">
        <v>83</v>
      </c>
      <c r="AY329" s="17" t="s">
        <v>181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7" t="s">
        <v>83</v>
      </c>
      <c r="BK329" s="148">
        <f>ROUND(I329*H329,2)</f>
        <v>0</v>
      </c>
      <c r="BL329" s="17" t="s">
        <v>200</v>
      </c>
      <c r="BM329" s="147" t="s">
        <v>361</v>
      </c>
    </row>
    <row r="330" spans="2:65" s="1" customFormat="1" ht="11.25">
      <c r="B330" s="32"/>
      <c r="D330" s="149" t="s">
        <v>190</v>
      </c>
      <c r="F330" s="150" t="s">
        <v>3686</v>
      </c>
      <c r="I330" s="151"/>
      <c r="L330" s="32"/>
      <c r="M330" s="152"/>
      <c r="T330" s="56"/>
      <c r="AT330" s="17" t="s">
        <v>190</v>
      </c>
      <c r="AU330" s="17" t="s">
        <v>83</v>
      </c>
    </row>
    <row r="331" spans="2:65" s="1" customFormat="1" ht="21.75" customHeight="1">
      <c r="B331" s="134"/>
      <c r="C331" s="135" t="s">
        <v>973</v>
      </c>
      <c r="D331" s="135" t="s">
        <v>182</v>
      </c>
      <c r="E331" s="136" t="s">
        <v>3868</v>
      </c>
      <c r="F331" s="137" t="s">
        <v>3689</v>
      </c>
      <c r="G331" s="138" t="s">
        <v>217</v>
      </c>
      <c r="H331" s="139">
        <v>60</v>
      </c>
      <c r="I331" s="140"/>
      <c r="J331" s="141">
        <f>ROUND(I331*H331,2)</f>
        <v>0</v>
      </c>
      <c r="K331" s="137" t="s">
        <v>1</v>
      </c>
      <c r="L331" s="142"/>
      <c r="M331" s="143" t="s">
        <v>1</v>
      </c>
      <c r="N331" s="144" t="s">
        <v>41</v>
      </c>
      <c r="P331" s="145">
        <f>O331*H331</f>
        <v>0</v>
      </c>
      <c r="Q331" s="145">
        <v>0</v>
      </c>
      <c r="R331" s="145">
        <f>Q331*H331</f>
        <v>0</v>
      </c>
      <c r="S331" s="145">
        <v>0</v>
      </c>
      <c r="T331" s="146">
        <f>S331*H331</f>
        <v>0</v>
      </c>
      <c r="AR331" s="147" t="s">
        <v>220</v>
      </c>
      <c r="AT331" s="147" t="s">
        <v>182</v>
      </c>
      <c r="AU331" s="147" t="s">
        <v>83</v>
      </c>
      <c r="AY331" s="17" t="s">
        <v>181</v>
      </c>
      <c r="BE331" s="148">
        <f>IF(N331="základní",J331,0)</f>
        <v>0</v>
      </c>
      <c r="BF331" s="148">
        <f>IF(N331="snížená",J331,0)</f>
        <v>0</v>
      </c>
      <c r="BG331" s="148">
        <f>IF(N331="zákl. přenesená",J331,0)</f>
        <v>0</v>
      </c>
      <c r="BH331" s="148">
        <f>IF(N331="sníž. přenesená",J331,0)</f>
        <v>0</v>
      </c>
      <c r="BI331" s="148">
        <f>IF(N331="nulová",J331,0)</f>
        <v>0</v>
      </c>
      <c r="BJ331" s="17" t="s">
        <v>83</v>
      </c>
      <c r="BK331" s="148">
        <f>ROUND(I331*H331,2)</f>
        <v>0</v>
      </c>
      <c r="BL331" s="17" t="s">
        <v>200</v>
      </c>
      <c r="BM331" s="147" t="s">
        <v>371</v>
      </c>
    </row>
    <row r="332" spans="2:65" s="1" customFormat="1" ht="11.25">
      <c r="B332" s="32"/>
      <c r="D332" s="149" t="s">
        <v>190</v>
      </c>
      <c r="F332" s="150" t="s">
        <v>3689</v>
      </c>
      <c r="I332" s="151"/>
      <c r="L332" s="32"/>
      <c r="M332" s="152"/>
      <c r="T332" s="56"/>
      <c r="AT332" s="17" t="s">
        <v>190</v>
      </c>
      <c r="AU332" s="17" t="s">
        <v>83</v>
      </c>
    </row>
    <row r="333" spans="2:65" s="1" customFormat="1" ht="21.75" customHeight="1">
      <c r="B333" s="134"/>
      <c r="C333" s="135" t="s">
        <v>1147</v>
      </c>
      <c r="D333" s="135" t="s">
        <v>182</v>
      </c>
      <c r="E333" s="136" t="s">
        <v>3869</v>
      </c>
      <c r="F333" s="137" t="s">
        <v>3692</v>
      </c>
      <c r="G333" s="138" t="s">
        <v>217</v>
      </c>
      <c r="H333" s="139">
        <v>210</v>
      </c>
      <c r="I333" s="140"/>
      <c r="J333" s="141">
        <f>ROUND(I333*H333,2)</f>
        <v>0</v>
      </c>
      <c r="K333" s="137" t="s">
        <v>1</v>
      </c>
      <c r="L333" s="142"/>
      <c r="M333" s="143" t="s">
        <v>1</v>
      </c>
      <c r="N333" s="144" t="s">
        <v>41</v>
      </c>
      <c r="P333" s="145">
        <f>O333*H333</f>
        <v>0</v>
      </c>
      <c r="Q333" s="145">
        <v>0</v>
      </c>
      <c r="R333" s="145">
        <f>Q333*H333</f>
        <v>0</v>
      </c>
      <c r="S333" s="145">
        <v>0</v>
      </c>
      <c r="T333" s="146">
        <f>S333*H333</f>
        <v>0</v>
      </c>
      <c r="AR333" s="147" t="s">
        <v>220</v>
      </c>
      <c r="AT333" s="147" t="s">
        <v>182</v>
      </c>
      <c r="AU333" s="147" t="s">
        <v>83</v>
      </c>
      <c r="AY333" s="17" t="s">
        <v>181</v>
      </c>
      <c r="BE333" s="148">
        <f>IF(N333="základní",J333,0)</f>
        <v>0</v>
      </c>
      <c r="BF333" s="148">
        <f>IF(N333="snížená",J333,0)</f>
        <v>0</v>
      </c>
      <c r="BG333" s="148">
        <f>IF(N333="zákl. přenesená",J333,0)</f>
        <v>0</v>
      </c>
      <c r="BH333" s="148">
        <f>IF(N333="sníž. přenesená",J333,0)</f>
        <v>0</v>
      </c>
      <c r="BI333" s="148">
        <f>IF(N333="nulová",J333,0)</f>
        <v>0</v>
      </c>
      <c r="BJ333" s="17" t="s">
        <v>83</v>
      </c>
      <c r="BK333" s="148">
        <f>ROUND(I333*H333,2)</f>
        <v>0</v>
      </c>
      <c r="BL333" s="17" t="s">
        <v>200</v>
      </c>
      <c r="BM333" s="147" t="s">
        <v>381</v>
      </c>
    </row>
    <row r="334" spans="2:65" s="1" customFormat="1" ht="11.25">
      <c r="B334" s="32"/>
      <c r="D334" s="149" t="s">
        <v>190</v>
      </c>
      <c r="F334" s="150" t="s">
        <v>3692</v>
      </c>
      <c r="I334" s="151"/>
      <c r="L334" s="32"/>
      <c r="M334" s="152"/>
      <c r="T334" s="56"/>
      <c r="AT334" s="17" t="s">
        <v>190</v>
      </c>
      <c r="AU334" s="17" t="s">
        <v>83</v>
      </c>
    </row>
    <row r="335" spans="2:65" s="1" customFormat="1" ht="21.75" customHeight="1">
      <c r="B335" s="134"/>
      <c r="C335" s="135" t="s">
        <v>976</v>
      </c>
      <c r="D335" s="135" t="s">
        <v>182</v>
      </c>
      <c r="E335" s="136" t="s">
        <v>3870</v>
      </c>
      <c r="F335" s="137" t="s">
        <v>3695</v>
      </c>
      <c r="G335" s="138" t="s">
        <v>217</v>
      </c>
      <c r="H335" s="139">
        <v>280</v>
      </c>
      <c r="I335" s="140"/>
      <c r="J335" s="141">
        <f>ROUND(I335*H335,2)</f>
        <v>0</v>
      </c>
      <c r="K335" s="137" t="s">
        <v>1</v>
      </c>
      <c r="L335" s="142"/>
      <c r="M335" s="143" t="s">
        <v>1</v>
      </c>
      <c r="N335" s="144" t="s">
        <v>41</v>
      </c>
      <c r="P335" s="145">
        <f>O335*H335</f>
        <v>0</v>
      </c>
      <c r="Q335" s="145">
        <v>0</v>
      </c>
      <c r="R335" s="145">
        <f>Q335*H335</f>
        <v>0</v>
      </c>
      <c r="S335" s="145">
        <v>0</v>
      </c>
      <c r="T335" s="146">
        <f>S335*H335</f>
        <v>0</v>
      </c>
      <c r="AR335" s="147" t="s">
        <v>220</v>
      </c>
      <c r="AT335" s="147" t="s">
        <v>182</v>
      </c>
      <c r="AU335" s="147" t="s">
        <v>83</v>
      </c>
      <c r="AY335" s="17" t="s">
        <v>181</v>
      </c>
      <c r="BE335" s="148">
        <f>IF(N335="základní",J335,0)</f>
        <v>0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7" t="s">
        <v>83</v>
      </c>
      <c r="BK335" s="148">
        <f>ROUND(I335*H335,2)</f>
        <v>0</v>
      </c>
      <c r="BL335" s="17" t="s">
        <v>200</v>
      </c>
      <c r="BM335" s="147" t="s">
        <v>390</v>
      </c>
    </row>
    <row r="336" spans="2:65" s="1" customFormat="1" ht="11.25">
      <c r="B336" s="32"/>
      <c r="D336" s="149" t="s">
        <v>190</v>
      </c>
      <c r="F336" s="150" t="s">
        <v>3695</v>
      </c>
      <c r="I336" s="151"/>
      <c r="L336" s="32"/>
      <c r="M336" s="152"/>
      <c r="T336" s="56"/>
      <c r="AT336" s="17" t="s">
        <v>190</v>
      </c>
      <c r="AU336" s="17" t="s">
        <v>83</v>
      </c>
    </row>
    <row r="337" spans="2:65" s="1" customFormat="1" ht="21.75" customHeight="1">
      <c r="B337" s="134"/>
      <c r="C337" s="135" t="s">
        <v>1154</v>
      </c>
      <c r="D337" s="135" t="s">
        <v>182</v>
      </c>
      <c r="E337" s="136" t="s">
        <v>3871</v>
      </c>
      <c r="F337" s="137" t="s">
        <v>3698</v>
      </c>
      <c r="G337" s="138" t="s">
        <v>217</v>
      </c>
      <c r="H337" s="139">
        <v>580</v>
      </c>
      <c r="I337" s="140"/>
      <c r="J337" s="141">
        <f>ROUND(I337*H337,2)</f>
        <v>0</v>
      </c>
      <c r="K337" s="137" t="s">
        <v>1</v>
      </c>
      <c r="L337" s="142"/>
      <c r="M337" s="143" t="s">
        <v>1</v>
      </c>
      <c r="N337" s="144" t="s">
        <v>41</v>
      </c>
      <c r="P337" s="145">
        <f>O337*H337</f>
        <v>0</v>
      </c>
      <c r="Q337" s="145">
        <v>0</v>
      </c>
      <c r="R337" s="145">
        <f>Q337*H337</f>
        <v>0</v>
      </c>
      <c r="S337" s="145">
        <v>0</v>
      </c>
      <c r="T337" s="146">
        <f>S337*H337</f>
        <v>0</v>
      </c>
      <c r="AR337" s="147" t="s">
        <v>220</v>
      </c>
      <c r="AT337" s="147" t="s">
        <v>182</v>
      </c>
      <c r="AU337" s="147" t="s">
        <v>83</v>
      </c>
      <c r="AY337" s="17" t="s">
        <v>181</v>
      </c>
      <c r="BE337" s="148">
        <f>IF(N337="základní",J337,0)</f>
        <v>0</v>
      </c>
      <c r="BF337" s="148">
        <f>IF(N337="snížená",J337,0)</f>
        <v>0</v>
      </c>
      <c r="BG337" s="148">
        <f>IF(N337="zákl. přenesená",J337,0)</f>
        <v>0</v>
      </c>
      <c r="BH337" s="148">
        <f>IF(N337="sníž. přenesená",J337,0)</f>
        <v>0</v>
      </c>
      <c r="BI337" s="148">
        <f>IF(N337="nulová",J337,0)</f>
        <v>0</v>
      </c>
      <c r="BJ337" s="17" t="s">
        <v>83</v>
      </c>
      <c r="BK337" s="148">
        <f>ROUND(I337*H337,2)</f>
        <v>0</v>
      </c>
      <c r="BL337" s="17" t="s">
        <v>200</v>
      </c>
      <c r="BM337" s="147" t="s">
        <v>399</v>
      </c>
    </row>
    <row r="338" spans="2:65" s="1" customFormat="1" ht="11.25">
      <c r="B338" s="32"/>
      <c r="D338" s="149" t="s">
        <v>190</v>
      </c>
      <c r="F338" s="150" t="s">
        <v>3698</v>
      </c>
      <c r="I338" s="151"/>
      <c r="L338" s="32"/>
      <c r="M338" s="152"/>
      <c r="T338" s="56"/>
      <c r="AT338" s="17" t="s">
        <v>190</v>
      </c>
      <c r="AU338" s="17" t="s">
        <v>83</v>
      </c>
    </row>
    <row r="339" spans="2:65" s="1" customFormat="1" ht="16.5" customHeight="1">
      <c r="B339" s="134"/>
      <c r="C339" s="135" t="s">
        <v>979</v>
      </c>
      <c r="D339" s="135" t="s">
        <v>182</v>
      </c>
      <c r="E339" s="136" t="s">
        <v>3872</v>
      </c>
      <c r="F339" s="137" t="s">
        <v>3701</v>
      </c>
      <c r="G339" s="138" t="s">
        <v>217</v>
      </c>
      <c r="H339" s="139">
        <v>50</v>
      </c>
      <c r="I339" s="140"/>
      <c r="J339" s="141">
        <f>ROUND(I339*H339,2)</f>
        <v>0</v>
      </c>
      <c r="K339" s="137" t="s">
        <v>1</v>
      </c>
      <c r="L339" s="142"/>
      <c r="M339" s="143" t="s">
        <v>1</v>
      </c>
      <c r="N339" s="144" t="s">
        <v>41</v>
      </c>
      <c r="P339" s="145">
        <f>O339*H339</f>
        <v>0</v>
      </c>
      <c r="Q339" s="145">
        <v>0</v>
      </c>
      <c r="R339" s="145">
        <f>Q339*H339</f>
        <v>0</v>
      </c>
      <c r="S339" s="145">
        <v>0</v>
      </c>
      <c r="T339" s="146">
        <f>S339*H339</f>
        <v>0</v>
      </c>
      <c r="AR339" s="147" t="s">
        <v>220</v>
      </c>
      <c r="AT339" s="147" t="s">
        <v>182</v>
      </c>
      <c r="AU339" s="147" t="s">
        <v>83</v>
      </c>
      <c r="AY339" s="17" t="s">
        <v>181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7" t="s">
        <v>83</v>
      </c>
      <c r="BK339" s="148">
        <f>ROUND(I339*H339,2)</f>
        <v>0</v>
      </c>
      <c r="BL339" s="17" t="s">
        <v>200</v>
      </c>
      <c r="BM339" s="147" t="s">
        <v>407</v>
      </c>
    </row>
    <row r="340" spans="2:65" s="1" customFormat="1" ht="11.25">
      <c r="B340" s="32"/>
      <c r="D340" s="149" t="s">
        <v>190</v>
      </c>
      <c r="F340" s="150" t="s">
        <v>3701</v>
      </c>
      <c r="I340" s="151"/>
      <c r="L340" s="32"/>
      <c r="M340" s="152"/>
      <c r="T340" s="56"/>
      <c r="AT340" s="17" t="s">
        <v>190</v>
      </c>
      <c r="AU340" s="17" t="s">
        <v>83</v>
      </c>
    </row>
    <row r="341" spans="2:65" s="1" customFormat="1" ht="21.75" customHeight="1">
      <c r="B341" s="134"/>
      <c r="C341" s="135" t="s">
        <v>1161</v>
      </c>
      <c r="D341" s="135" t="s">
        <v>182</v>
      </c>
      <c r="E341" s="136" t="s">
        <v>3873</v>
      </c>
      <c r="F341" s="137" t="s">
        <v>3704</v>
      </c>
      <c r="G341" s="138" t="s">
        <v>217</v>
      </c>
      <c r="H341" s="139">
        <v>40</v>
      </c>
      <c r="I341" s="140"/>
      <c r="J341" s="141">
        <f>ROUND(I341*H341,2)</f>
        <v>0</v>
      </c>
      <c r="K341" s="137" t="s">
        <v>1</v>
      </c>
      <c r="L341" s="142"/>
      <c r="M341" s="143" t="s">
        <v>1</v>
      </c>
      <c r="N341" s="144" t="s">
        <v>41</v>
      </c>
      <c r="P341" s="145">
        <f>O341*H341</f>
        <v>0</v>
      </c>
      <c r="Q341" s="145">
        <v>0</v>
      </c>
      <c r="R341" s="145">
        <f>Q341*H341</f>
        <v>0</v>
      </c>
      <c r="S341" s="145">
        <v>0</v>
      </c>
      <c r="T341" s="146">
        <f>S341*H341</f>
        <v>0</v>
      </c>
      <c r="AR341" s="147" t="s">
        <v>220</v>
      </c>
      <c r="AT341" s="147" t="s">
        <v>182</v>
      </c>
      <c r="AU341" s="147" t="s">
        <v>83</v>
      </c>
      <c r="AY341" s="17" t="s">
        <v>181</v>
      </c>
      <c r="BE341" s="148">
        <f>IF(N341="základní",J341,0)</f>
        <v>0</v>
      </c>
      <c r="BF341" s="148">
        <f>IF(N341="snížená",J341,0)</f>
        <v>0</v>
      </c>
      <c r="BG341" s="148">
        <f>IF(N341="zákl. přenesená",J341,0)</f>
        <v>0</v>
      </c>
      <c r="BH341" s="148">
        <f>IF(N341="sníž. přenesená",J341,0)</f>
        <v>0</v>
      </c>
      <c r="BI341" s="148">
        <f>IF(N341="nulová",J341,0)</f>
        <v>0</v>
      </c>
      <c r="BJ341" s="17" t="s">
        <v>83</v>
      </c>
      <c r="BK341" s="148">
        <f>ROUND(I341*H341,2)</f>
        <v>0</v>
      </c>
      <c r="BL341" s="17" t="s">
        <v>200</v>
      </c>
      <c r="BM341" s="147" t="s">
        <v>416</v>
      </c>
    </row>
    <row r="342" spans="2:65" s="1" customFormat="1" ht="11.25">
      <c r="B342" s="32"/>
      <c r="D342" s="149" t="s">
        <v>190</v>
      </c>
      <c r="F342" s="150" t="s">
        <v>3704</v>
      </c>
      <c r="I342" s="151"/>
      <c r="L342" s="32"/>
      <c r="M342" s="152"/>
      <c r="T342" s="56"/>
      <c r="AT342" s="17" t="s">
        <v>190</v>
      </c>
      <c r="AU342" s="17" t="s">
        <v>83</v>
      </c>
    </row>
    <row r="343" spans="2:65" s="1" customFormat="1" ht="16.5" customHeight="1">
      <c r="B343" s="134"/>
      <c r="C343" s="135" t="s">
        <v>982</v>
      </c>
      <c r="D343" s="135" t="s">
        <v>182</v>
      </c>
      <c r="E343" s="136" t="s">
        <v>3874</v>
      </c>
      <c r="F343" s="137" t="s">
        <v>3707</v>
      </c>
      <c r="G343" s="138" t="s">
        <v>287</v>
      </c>
      <c r="H343" s="139">
        <v>3</v>
      </c>
      <c r="I343" s="140"/>
      <c r="J343" s="141">
        <f>ROUND(I343*H343,2)</f>
        <v>0</v>
      </c>
      <c r="K343" s="137" t="s">
        <v>1</v>
      </c>
      <c r="L343" s="142"/>
      <c r="M343" s="143" t="s">
        <v>1</v>
      </c>
      <c r="N343" s="144" t="s">
        <v>41</v>
      </c>
      <c r="P343" s="145">
        <f>O343*H343</f>
        <v>0</v>
      </c>
      <c r="Q343" s="145">
        <v>0</v>
      </c>
      <c r="R343" s="145">
        <f>Q343*H343</f>
        <v>0</v>
      </c>
      <c r="S343" s="145">
        <v>0</v>
      </c>
      <c r="T343" s="146">
        <f>S343*H343</f>
        <v>0</v>
      </c>
      <c r="AR343" s="147" t="s">
        <v>220</v>
      </c>
      <c r="AT343" s="147" t="s">
        <v>182</v>
      </c>
      <c r="AU343" s="147" t="s">
        <v>83</v>
      </c>
      <c r="AY343" s="17" t="s">
        <v>181</v>
      </c>
      <c r="BE343" s="148">
        <f>IF(N343="základní",J343,0)</f>
        <v>0</v>
      </c>
      <c r="BF343" s="148">
        <f>IF(N343="snížená",J343,0)</f>
        <v>0</v>
      </c>
      <c r="BG343" s="148">
        <f>IF(N343="zákl. přenesená",J343,0)</f>
        <v>0</v>
      </c>
      <c r="BH343" s="148">
        <f>IF(N343="sníž. přenesená",J343,0)</f>
        <v>0</v>
      </c>
      <c r="BI343" s="148">
        <f>IF(N343="nulová",J343,0)</f>
        <v>0</v>
      </c>
      <c r="BJ343" s="17" t="s">
        <v>83</v>
      </c>
      <c r="BK343" s="148">
        <f>ROUND(I343*H343,2)</f>
        <v>0</v>
      </c>
      <c r="BL343" s="17" t="s">
        <v>200</v>
      </c>
      <c r="BM343" s="147" t="s">
        <v>426</v>
      </c>
    </row>
    <row r="344" spans="2:65" s="1" customFormat="1" ht="11.25">
      <c r="B344" s="32"/>
      <c r="D344" s="149" t="s">
        <v>190</v>
      </c>
      <c r="F344" s="150" t="s">
        <v>3707</v>
      </c>
      <c r="I344" s="151"/>
      <c r="L344" s="32"/>
      <c r="M344" s="152"/>
      <c r="T344" s="56"/>
      <c r="AT344" s="17" t="s">
        <v>190</v>
      </c>
      <c r="AU344" s="17" t="s">
        <v>83</v>
      </c>
    </row>
    <row r="345" spans="2:65" s="1" customFormat="1" ht="16.5" customHeight="1">
      <c r="B345" s="134"/>
      <c r="C345" s="135" t="s">
        <v>1169</v>
      </c>
      <c r="D345" s="135" t="s">
        <v>182</v>
      </c>
      <c r="E345" s="136" t="s">
        <v>3875</v>
      </c>
      <c r="F345" s="137" t="s">
        <v>3710</v>
      </c>
      <c r="G345" s="138" t="s">
        <v>287</v>
      </c>
      <c r="H345" s="139">
        <v>12</v>
      </c>
      <c r="I345" s="140"/>
      <c r="J345" s="141">
        <f>ROUND(I345*H345,2)</f>
        <v>0</v>
      </c>
      <c r="K345" s="137" t="s">
        <v>1</v>
      </c>
      <c r="L345" s="142"/>
      <c r="M345" s="143" t="s">
        <v>1</v>
      </c>
      <c r="N345" s="144" t="s">
        <v>41</v>
      </c>
      <c r="P345" s="145">
        <f>O345*H345</f>
        <v>0</v>
      </c>
      <c r="Q345" s="145">
        <v>0</v>
      </c>
      <c r="R345" s="145">
        <f>Q345*H345</f>
        <v>0</v>
      </c>
      <c r="S345" s="145">
        <v>0</v>
      </c>
      <c r="T345" s="146">
        <f>S345*H345</f>
        <v>0</v>
      </c>
      <c r="AR345" s="147" t="s">
        <v>220</v>
      </c>
      <c r="AT345" s="147" t="s">
        <v>182</v>
      </c>
      <c r="AU345" s="147" t="s">
        <v>83</v>
      </c>
      <c r="AY345" s="17" t="s">
        <v>181</v>
      </c>
      <c r="BE345" s="148">
        <f>IF(N345="základní",J345,0)</f>
        <v>0</v>
      </c>
      <c r="BF345" s="148">
        <f>IF(N345="snížená",J345,0)</f>
        <v>0</v>
      </c>
      <c r="BG345" s="148">
        <f>IF(N345="zákl. přenesená",J345,0)</f>
        <v>0</v>
      </c>
      <c r="BH345" s="148">
        <f>IF(N345="sníž. přenesená",J345,0)</f>
        <v>0</v>
      </c>
      <c r="BI345" s="148">
        <f>IF(N345="nulová",J345,0)</f>
        <v>0</v>
      </c>
      <c r="BJ345" s="17" t="s">
        <v>83</v>
      </c>
      <c r="BK345" s="148">
        <f>ROUND(I345*H345,2)</f>
        <v>0</v>
      </c>
      <c r="BL345" s="17" t="s">
        <v>200</v>
      </c>
      <c r="BM345" s="147" t="s">
        <v>436</v>
      </c>
    </row>
    <row r="346" spans="2:65" s="1" customFormat="1" ht="11.25">
      <c r="B346" s="32"/>
      <c r="D346" s="149" t="s">
        <v>190</v>
      </c>
      <c r="F346" s="150" t="s">
        <v>3710</v>
      </c>
      <c r="I346" s="151"/>
      <c r="L346" s="32"/>
      <c r="M346" s="152"/>
      <c r="T346" s="56"/>
      <c r="AT346" s="17" t="s">
        <v>190</v>
      </c>
      <c r="AU346" s="17" t="s">
        <v>83</v>
      </c>
    </row>
    <row r="347" spans="2:65" s="1" customFormat="1" ht="16.5" customHeight="1">
      <c r="B347" s="134"/>
      <c r="C347" s="135" t="s">
        <v>985</v>
      </c>
      <c r="D347" s="135" t="s">
        <v>182</v>
      </c>
      <c r="E347" s="136" t="s">
        <v>3876</v>
      </c>
      <c r="F347" s="137" t="s">
        <v>3717</v>
      </c>
      <c r="G347" s="138" t="s">
        <v>217</v>
      </c>
      <c r="H347" s="139">
        <v>85</v>
      </c>
      <c r="I347" s="140"/>
      <c r="J347" s="141">
        <f>ROUND(I347*H347,2)</f>
        <v>0</v>
      </c>
      <c r="K347" s="137" t="s">
        <v>1</v>
      </c>
      <c r="L347" s="142"/>
      <c r="M347" s="143" t="s">
        <v>1</v>
      </c>
      <c r="N347" s="144" t="s">
        <v>41</v>
      </c>
      <c r="P347" s="145">
        <f>O347*H347</f>
        <v>0</v>
      </c>
      <c r="Q347" s="145">
        <v>0</v>
      </c>
      <c r="R347" s="145">
        <f>Q347*H347</f>
        <v>0</v>
      </c>
      <c r="S347" s="145">
        <v>0</v>
      </c>
      <c r="T347" s="146">
        <f>S347*H347</f>
        <v>0</v>
      </c>
      <c r="AR347" s="147" t="s">
        <v>220</v>
      </c>
      <c r="AT347" s="147" t="s">
        <v>182</v>
      </c>
      <c r="AU347" s="147" t="s">
        <v>83</v>
      </c>
      <c r="AY347" s="17" t="s">
        <v>181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7" t="s">
        <v>83</v>
      </c>
      <c r="BK347" s="148">
        <f>ROUND(I347*H347,2)</f>
        <v>0</v>
      </c>
      <c r="BL347" s="17" t="s">
        <v>200</v>
      </c>
      <c r="BM347" s="147" t="s">
        <v>445</v>
      </c>
    </row>
    <row r="348" spans="2:65" s="1" customFormat="1" ht="11.25">
      <c r="B348" s="32"/>
      <c r="D348" s="149" t="s">
        <v>190</v>
      </c>
      <c r="F348" s="150" t="s">
        <v>3717</v>
      </c>
      <c r="I348" s="151"/>
      <c r="L348" s="32"/>
      <c r="M348" s="152"/>
      <c r="T348" s="56"/>
      <c r="AT348" s="17" t="s">
        <v>190</v>
      </c>
      <c r="AU348" s="17" t="s">
        <v>83</v>
      </c>
    </row>
    <row r="349" spans="2:65" s="1" customFormat="1" ht="16.5" customHeight="1">
      <c r="B349" s="134"/>
      <c r="C349" s="135" t="s">
        <v>1707</v>
      </c>
      <c r="D349" s="135" t="s">
        <v>182</v>
      </c>
      <c r="E349" s="136" t="s">
        <v>3877</v>
      </c>
      <c r="F349" s="137" t="s">
        <v>3720</v>
      </c>
      <c r="G349" s="138" t="s">
        <v>287</v>
      </c>
      <c r="H349" s="139">
        <v>25</v>
      </c>
      <c r="I349" s="140"/>
      <c r="J349" s="141">
        <f>ROUND(I349*H349,2)</f>
        <v>0</v>
      </c>
      <c r="K349" s="137" t="s">
        <v>1</v>
      </c>
      <c r="L349" s="142"/>
      <c r="M349" s="143" t="s">
        <v>1</v>
      </c>
      <c r="N349" s="144" t="s">
        <v>41</v>
      </c>
      <c r="P349" s="145">
        <f>O349*H349</f>
        <v>0</v>
      </c>
      <c r="Q349" s="145">
        <v>0</v>
      </c>
      <c r="R349" s="145">
        <f>Q349*H349</f>
        <v>0</v>
      </c>
      <c r="S349" s="145">
        <v>0</v>
      </c>
      <c r="T349" s="146">
        <f>S349*H349</f>
        <v>0</v>
      </c>
      <c r="AR349" s="147" t="s">
        <v>220</v>
      </c>
      <c r="AT349" s="147" t="s">
        <v>182</v>
      </c>
      <c r="AU349" s="147" t="s">
        <v>83</v>
      </c>
      <c r="AY349" s="17" t="s">
        <v>181</v>
      </c>
      <c r="BE349" s="148">
        <f>IF(N349="základní",J349,0)</f>
        <v>0</v>
      </c>
      <c r="BF349" s="148">
        <f>IF(N349="snížená",J349,0)</f>
        <v>0</v>
      </c>
      <c r="BG349" s="148">
        <f>IF(N349="zákl. přenesená",J349,0)</f>
        <v>0</v>
      </c>
      <c r="BH349" s="148">
        <f>IF(N349="sníž. přenesená",J349,0)</f>
        <v>0</v>
      </c>
      <c r="BI349" s="148">
        <f>IF(N349="nulová",J349,0)</f>
        <v>0</v>
      </c>
      <c r="BJ349" s="17" t="s">
        <v>83</v>
      </c>
      <c r="BK349" s="148">
        <f>ROUND(I349*H349,2)</f>
        <v>0</v>
      </c>
      <c r="BL349" s="17" t="s">
        <v>200</v>
      </c>
      <c r="BM349" s="147" t="s">
        <v>454</v>
      </c>
    </row>
    <row r="350" spans="2:65" s="1" customFormat="1" ht="11.25">
      <c r="B350" s="32"/>
      <c r="D350" s="149" t="s">
        <v>190</v>
      </c>
      <c r="F350" s="150" t="s">
        <v>3720</v>
      </c>
      <c r="I350" s="151"/>
      <c r="L350" s="32"/>
      <c r="M350" s="152"/>
      <c r="T350" s="56"/>
      <c r="AT350" s="17" t="s">
        <v>190</v>
      </c>
      <c r="AU350" s="17" t="s">
        <v>83</v>
      </c>
    </row>
    <row r="351" spans="2:65" s="1" customFormat="1" ht="24.2" customHeight="1">
      <c r="B351" s="134"/>
      <c r="C351" s="135" t="s">
        <v>988</v>
      </c>
      <c r="D351" s="135" t="s">
        <v>182</v>
      </c>
      <c r="E351" s="136" t="s">
        <v>3878</v>
      </c>
      <c r="F351" s="137" t="s">
        <v>3723</v>
      </c>
      <c r="G351" s="138" t="s">
        <v>287</v>
      </c>
      <c r="H351" s="139">
        <v>1</v>
      </c>
      <c r="I351" s="140"/>
      <c r="J351" s="141">
        <f>ROUND(I351*H351,2)</f>
        <v>0</v>
      </c>
      <c r="K351" s="137" t="s">
        <v>1</v>
      </c>
      <c r="L351" s="142"/>
      <c r="M351" s="143" t="s">
        <v>1</v>
      </c>
      <c r="N351" s="144" t="s">
        <v>41</v>
      </c>
      <c r="P351" s="145">
        <f>O351*H351</f>
        <v>0</v>
      </c>
      <c r="Q351" s="145">
        <v>0</v>
      </c>
      <c r="R351" s="145">
        <f>Q351*H351</f>
        <v>0</v>
      </c>
      <c r="S351" s="145">
        <v>0</v>
      </c>
      <c r="T351" s="146">
        <f>S351*H351</f>
        <v>0</v>
      </c>
      <c r="AR351" s="147" t="s">
        <v>220</v>
      </c>
      <c r="AT351" s="147" t="s">
        <v>182</v>
      </c>
      <c r="AU351" s="147" t="s">
        <v>83</v>
      </c>
      <c r="AY351" s="17" t="s">
        <v>181</v>
      </c>
      <c r="BE351" s="148">
        <f>IF(N351="základní",J351,0)</f>
        <v>0</v>
      </c>
      <c r="BF351" s="148">
        <f>IF(N351="snížená",J351,0)</f>
        <v>0</v>
      </c>
      <c r="BG351" s="148">
        <f>IF(N351="zákl. přenesená",J351,0)</f>
        <v>0</v>
      </c>
      <c r="BH351" s="148">
        <f>IF(N351="sníž. přenesená",J351,0)</f>
        <v>0</v>
      </c>
      <c r="BI351" s="148">
        <f>IF(N351="nulová",J351,0)</f>
        <v>0</v>
      </c>
      <c r="BJ351" s="17" t="s">
        <v>83</v>
      </c>
      <c r="BK351" s="148">
        <f>ROUND(I351*H351,2)</f>
        <v>0</v>
      </c>
      <c r="BL351" s="17" t="s">
        <v>200</v>
      </c>
      <c r="BM351" s="147" t="s">
        <v>463</v>
      </c>
    </row>
    <row r="352" spans="2:65" s="1" customFormat="1" ht="19.5">
      <c r="B352" s="32"/>
      <c r="D352" s="149" t="s">
        <v>190</v>
      </c>
      <c r="F352" s="150" t="s">
        <v>3723</v>
      </c>
      <c r="I352" s="151"/>
      <c r="L352" s="32"/>
      <c r="M352" s="152"/>
      <c r="T352" s="56"/>
      <c r="AT352" s="17" t="s">
        <v>190</v>
      </c>
      <c r="AU352" s="17" t="s">
        <v>83</v>
      </c>
    </row>
    <row r="353" spans="2:65" s="11" customFormat="1" ht="25.9" customHeight="1">
      <c r="B353" s="124"/>
      <c r="D353" s="125" t="s">
        <v>75</v>
      </c>
      <c r="E353" s="126" t="s">
        <v>3879</v>
      </c>
      <c r="F353" s="126" t="s">
        <v>3744</v>
      </c>
      <c r="I353" s="127"/>
      <c r="J353" s="128">
        <f>BK353</f>
        <v>0</v>
      </c>
      <c r="L353" s="124"/>
      <c r="M353" s="129"/>
      <c r="P353" s="130">
        <f>SUM(P354:P387)</f>
        <v>0</v>
      </c>
      <c r="R353" s="130">
        <f>SUM(R354:R387)</f>
        <v>0</v>
      </c>
      <c r="T353" s="131">
        <f>SUM(T354:T387)</f>
        <v>0</v>
      </c>
      <c r="AR353" s="125" t="s">
        <v>83</v>
      </c>
      <c r="AT353" s="132" t="s">
        <v>75</v>
      </c>
      <c r="AU353" s="132" t="s">
        <v>76</v>
      </c>
      <c r="AY353" s="125" t="s">
        <v>181</v>
      </c>
      <c r="BK353" s="133">
        <f>SUM(BK354:BK387)</f>
        <v>0</v>
      </c>
    </row>
    <row r="354" spans="2:65" s="1" customFormat="1" ht="16.5" customHeight="1">
      <c r="B354" s="134"/>
      <c r="C354" s="135" t="s">
        <v>1714</v>
      </c>
      <c r="D354" s="135" t="s">
        <v>182</v>
      </c>
      <c r="E354" s="136" t="s">
        <v>3880</v>
      </c>
      <c r="F354" s="137" t="s">
        <v>3746</v>
      </c>
      <c r="G354" s="138" t="s">
        <v>287</v>
      </c>
      <c r="H354" s="139">
        <v>14</v>
      </c>
      <c r="I354" s="140"/>
      <c r="J354" s="141">
        <f>ROUND(I354*H354,2)</f>
        <v>0</v>
      </c>
      <c r="K354" s="137" t="s">
        <v>1</v>
      </c>
      <c r="L354" s="142"/>
      <c r="M354" s="143" t="s">
        <v>1</v>
      </c>
      <c r="N354" s="144" t="s">
        <v>41</v>
      </c>
      <c r="P354" s="145">
        <f>O354*H354</f>
        <v>0</v>
      </c>
      <c r="Q354" s="145">
        <v>0</v>
      </c>
      <c r="R354" s="145">
        <f>Q354*H354</f>
        <v>0</v>
      </c>
      <c r="S354" s="145">
        <v>0</v>
      </c>
      <c r="T354" s="146">
        <f>S354*H354</f>
        <v>0</v>
      </c>
      <c r="AR354" s="147" t="s">
        <v>220</v>
      </c>
      <c r="AT354" s="147" t="s">
        <v>182</v>
      </c>
      <c r="AU354" s="147" t="s">
        <v>83</v>
      </c>
      <c r="AY354" s="17" t="s">
        <v>181</v>
      </c>
      <c r="BE354" s="148">
        <f>IF(N354="základní",J354,0)</f>
        <v>0</v>
      </c>
      <c r="BF354" s="148">
        <f>IF(N354="snížená",J354,0)</f>
        <v>0</v>
      </c>
      <c r="BG354" s="148">
        <f>IF(N354="zákl. přenesená",J354,0)</f>
        <v>0</v>
      </c>
      <c r="BH354" s="148">
        <f>IF(N354="sníž. přenesená",J354,0)</f>
        <v>0</v>
      </c>
      <c r="BI354" s="148">
        <f>IF(N354="nulová",J354,0)</f>
        <v>0</v>
      </c>
      <c r="BJ354" s="17" t="s">
        <v>83</v>
      </c>
      <c r="BK354" s="148">
        <f>ROUND(I354*H354,2)</f>
        <v>0</v>
      </c>
      <c r="BL354" s="17" t="s">
        <v>200</v>
      </c>
      <c r="BM354" s="147" t="s">
        <v>248</v>
      </c>
    </row>
    <row r="355" spans="2:65" s="1" customFormat="1" ht="11.25">
      <c r="B355" s="32"/>
      <c r="D355" s="149" t="s">
        <v>190</v>
      </c>
      <c r="F355" s="150" t="s">
        <v>3746</v>
      </c>
      <c r="I355" s="151"/>
      <c r="L355" s="32"/>
      <c r="M355" s="152"/>
      <c r="T355" s="56"/>
      <c r="AT355" s="17" t="s">
        <v>190</v>
      </c>
      <c r="AU355" s="17" t="s">
        <v>83</v>
      </c>
    </row>
    <row r="356" spans="2:65" s="1" customFormat="1" ht="16.5" customHeight="1">
      <c r="B356" s="134"/>
      <c r="C356" s="135" t="s">
        <v>991</v>
      </c>
      <c r="D356" s="135" t="s">
        <v>182</v>
      </c>
      <c r="E356" s="136" t="s">
        <v>3881</v>
      </c>
      <c r="F356" s="137" t="s">
        <v>3713</v>
      </c>
      <c r="G356" s="138" t="s">
        <v>217</v>
      </c>
      <c r="H356" s="139">
        <v>110</v>
      </c>
      <c r="I356" s="140"/>
      <c r="J356" s="141">
        <f>ROUND(I356*H356,2)</f>
        <v>0</v>
      </c>
      <c r="K356" s="137" t="s">
        <v>1</v>
      </c>
      <c r="L356" s="142"/>
      <c r="M356" s="143" t="s">
        <v>1</v>
      </c>
      <c r="N356" s="144" t="s">
        <v>41</v>
      </c>
      <c r="P356" s="145">
        <f>O356*H356</f>
        <v>0</v>
      </c>
      <c r="Q356" s="145">
        <v>0</v>
      </c>
      <c r="R356" s="145">
        <f>Q356*H356</f>
        <v>0</v>
      </c>
      <c r="S356" s="145">
        <v>0</v>
      </c>
      <c r="T356" s="146">
        <f>S356*H356</f>
        <v>0</v>
      </c>
      <c r="AR356" s="147" t="s">
        <v>220</v>
      </c>
      <c r="AT356" s="147" t="s">
        <v>182</v>
      </c>
      <c r="AU356" s="147" t="s">
        <v>83</v>
      </c>
      <c r="AY356" s="17" t="s">
        <v>181</v>
      </c>
      <c r="BE356" s="148">
        <f>IF(N356="základní",J356,0)</f>
        <v>0</v>
      </c>
      <c r="BF356" s="148">
        <f>IF(N356="snížená",J356,0)</f>
        <v>0</v>
      </c>
      <c r="BG356" s="148">
        <f>IF(N356="zákl. přenesená",J356,0)</f>
        <v>0</v>
      </c>
      <c r="BH356" s="148">
        <f>IF(N356="sníž. přenesená",J356,0)</f>
        <v>0</v>
      </c>
      <c r="BI356" s="148">
        <f>IF(N356="nulová",J356,0)</f>
        <v>0</v>
      </c>
      <c r="BJ356" s="17" t="s">
        <v>83</v>
      </c>
      <c r="BK356" s="148">
        <f>ROUND(I356*H356,2)</f>
        <v>0</v>
      </c>
      <c r="BL356" s="17" t="s">
        <v>200</v>
      </c>
      <c r="BM356" s="147" t="s">
        <v>487</v>
      </c>
    </row>
    <row r="357" spans="2:65" s="1" customFormat="1" ht="19.5">
      <c r="B357" s="32"/>
      <c r="D357" s="149" t="s">
        <v>190</v>
      </c>
      <c r="F357" s="150" t="s">
        <v>3715</v>
      </c>
      <c r="I357" s="151"/>
      <c r="L357" s="32"/>
      <c r="M357" s="152"/>
      <c r="T357" s="56"/>
      <c r="AT357" s="17" t="s">
        <v>190</v>
      </c>
      <c r="AU357" s="17" t="s">
        <v>83</v>
      </c>
    </row>
    <row r="358" spans="2:65" s="1" customFormat="1" ht="55.5" customHeight="1">
      <c r="B358" s="134"/>
      <c r="C358" s="135" t="s">
        <v>1722</v>
      </c>
      <c r="D358" s="135" t="s">
        <v>182</v>
      </c>
      <c r="E358" s="136" t="s">
        <v>3882</v>
      </c>
      <c r="F358" s="137" t="s">
        <v>3777</v>
      </c>
      <c r="G358" s="138" t="s">
        <v>287</v>
      </c>
      <c r="H358" s="139">
        <v>2</v>
      </c>
      <c r="I358" s="140"/>
      <c r="J358" s="141">
        <f>ROUND(I358*H358,2)</f>
        <v>0</v>
      </c>
      <c r="K358" s="137" t="s">
        <v>1</v>
      </c>
      <c r="L358" s="142"/>
      <c r="M358" s="143" t="s">
        <v>1</v>
      </c>
      <c r="N358" s="144" t="s">
        <v>41</v>
      </c>
      <c r="P358" s="145">
        <f>O358*H358</f>
        <v>0</v>
      </c>
      <c r="Q358" s="145">
        <v>0</v>
      </c>
      <c r="R358" s="145">
        <f>Q358*H358</f>
        <v>0</v>
      </c>
      <c r="S358" s="145">
        <v>0</v>
      </c>
      <c r="T358" s="146">
        <f>S358*H358</f>
        <v>0</v>
      </c>
      <c r="AR358" s="147" t="s">
        <v>220</v>
      </c>
      <c r="AT358" s="147" t="s">
        <v>182</v>
      </c>
      <c r="AU358" s="147" t="s">
        <v>83</v>
      </c>
      <c r="AY358" s="17" t="s">
        <v>181</v>
      </c>
      <c r="BE358" s="148">
        <f>IF(N358="základní",J358,0)</f>
        <v>0</v>
      </c>
      <c r="BF358" s="148">
        <f>IF(N358="snížená",J358,0)</f>
        <v>0</v>
      </c>
      <c r="BG358" s="148">
        <f>IF(N358="zákl. přenesená",J358,0)</f>
        <v>0</v>
      </c>
      <c r="BH358" s="148">
        <f>IF(N358="sníž. přenesená",J358,0)</f>
        <v>0</v>
      </c>
      <c r="BI358" s="148">
        <f>IF(N358="nulová",J358,0)</f>
        <v>0</v>
      </c>
      <c r="BJ358" s="17" t="s">
        <v>83</v>
      </c>
      <c r="BK358" s="148">
        <f>ROUND(I358*H358,2)</f>
        <v>0</v>
      </c>
      <c r="BL358" s="17" t="s">
        <v>200</v>
      </c>
      <c r="BM358" s="147" t="s">
        <v>793</v>
      </c>
    </row>
    <row r="359" spans="2:65" s="1" customFormat="1" ht="29.25">
      <c r="B359" s="32"/>
      <c r="D359" s="149" t="s">
        <v>190</v>
      </c>
      <c r="F359" s="150" t="s">
        <v>3777</v>
      </c>
      <c r="I359" s="151"/>
      <c r="L359" s="32"/>
      <c r="M359" s="152"/>
      <c r="T359" s="56"/>
      <c r="AT359" s="17" t="s">
        <v>190</v>
      </c>
      <c r="AU359" s="17" t="s">
        <v>83</v>
      </c>
    </row>
    <row r="360" spans="2:65" s="1" customFormat="1" ht="16.5" customHeight="1">
      <c r="B360" s="134"/>
      <c r="C360" s="135" t="s">
        <v>994</v>
      </c>
      <c r="D360" s="135" t="s">
        <v>182</v>
      </c>
      <c r="E360" s="136" t="s">
        <v>3883</v>
      </c>
      <c r="F360" s="137" t="s">
        <v>3780</v>
      </c>
      <c r="G360" s="138" t="s">
        <v>287</v>
      </c>
      <c r="H360" s="139">
        <v>1</v>
      </c>
      <c r="I360" s="140"/>
      <c r="J360" s="141">
        <f>ROUND(I360*H360,2)</f>
        <v>0</v>
      </c>
      <c r="K360" s="137" t="s">
        <v>1</v>
      </c>
      <c r="L360" s="142"/>
      <c r="M360" s="143" t="s">
        <v>1</v>
      </c>
      <c r="N360" s="144" t="s">
        <v>41</v>
      </c>
      <c r="P360" s="145">
        <f>O360*H360</f>
        <v>0</v>
      </c>
      <c r="Q360" s="145">
        <v>0</v>
      </c>
      <c r="R360" s="145">
        <f>Q360*H360</f>
        <v>0</v>
      </c>
      <c r="S360" s="145">
        <v>0</v>
      </c>
      <c r="T360" s="146">
        <f>S360*H360</f>
        <v>0</v>
      </c>
      <c r="AR360" s="147" t="s">
        <v>220</v>
      </c>
      <c r="AT360" s="147" t="s">
        <v>182</v>
      </c>
      <c r="AU360" s="147" t="s">
        <v>83</v>
      </c>
      <c r="AY360" s="17" t="s">
        <v>181</v>
      </c>
      <c r="BE360" s="148">
        <f>IF(N360="základní",J360,0)</f>
        <v>0</v>
      </c>
      <c r="BF360" s="148">
        <f>IF(N360="snížená",J360,0)</f>
        <v>0</v>
      </c>
      <c r="BG360" s="148">
        <f>IF(N360="zákl. přenesená",J360,0)</f>
        <v>0</v>
      </c>
      <c r="BH360" s="148">
        <f>IF(N360="sníž. přenesená",J360,0)</f>
        <v>0</v>
      </c>
      <c r="BI360" s="148">
        <f>IF(N360="nulová",J360,0)</f>
        <v>0</v>
      </c>
      <c r="BJ360" s="17" t="s">
        <v>83</v>
      </c>
      <c r="BK360" s="148">
        <f>ROUND(I360*H360,2)</f>
        <v>0</v>
      </c>
      <c r="BL360" s="17" t="s">
        <v>200</v>
      </c>
      <c r="BM360" s="147" t="s">
        <v>796</v>
      </c>
    </row>
    <row r="361" spans="2:65" s="1" customFormat="1" ht="11.25">
      <c r="B361" s="32"/>
      <c r="D361" s="149" t="s">
        <v>190</v>
      </c>
      <c r="F361" s="150" t="s">
        <v>3780</v>
      </c>
      <c r="I361" s="151"/>
      <c r="L361" s="32"/>
      <c r="M361" s="152"/>
      <c r="T361" s="56"/>
      <c r="AT361" s="17" t="s">
        <v>190</v>
      </c>
      <c r="AU361" s="17" t="s">
        <v>83</v>
      </c>
    </row>
    <row r="362" spans="2:65" s="1" customFormat="1" ht="49.15" customHeight="1">
      <c r="B362" s="134"/>
      <c r="C362" s="135" t="s">
        <v>1731</v>
      </c>
      <c r="D362" s="135" t="s">
        <v>182</v>
      </c>
      <c r="E362" s="136" t="s">
        <v>3884</v>
      </c>
      <c r="F362" s="137" t="s">
        <v>3783</v>
      </c>
      <c r="G362" s="138" t="s">
        <v>287</v>
      </c>
      <c r="H362" s="139">
        <v>1</v>
      </c>
      <c r="I362" s="140"/>
      <c r="J362" s="141">
        <f>ROUND(I362*H362,2)</f>
        <v>0</v>
      </c>
      <c r="K362" s="137" t="s">
        <v>1</v>
      </c>
      <c r="L362" s="142"/>
      <c r="M362" s="143" t="s">
        <v>1</v>
      </c>
      <c r="N362" s="144" t="s">
        <v>41</v>
      </c>
      <c r="P362" s="145">
        <f>O362*H362</f>
        <v>0</v>
      </c>
      <c r="Q362" s="145">
        <v>0</v>
      </c>
      <c r="R362" s="145">
        <f>Q362*H362</f>
        <v>0</v>
      </c>
      <c r="S362" s="145">
        <v>0</v>
      </c>
      <c r="T362" s="146">
        <f>S362*H362</f>
        <v>0</v>
      </c>
      <c r="AR362" s="147" t="s">
        <v>220</v>
      </c>
      <c r="AT362" s="147" t="s">
        <v>182</v>
      </c>
      <c r="AU362" s="147" t="s">
        <v>83</v>
      </c>
      <c r="AY362" s="17" t="s">
        <v>181</v>
      </c>
      <c r="BE362" s="148">
        <f>IF(N362="základní",J362,0)</f>
        <v>0</v>
      </c>
      <c r="BF362" s="148">
        <f>IF(N362="snížená",J362,0)</f>
        <v>0</v>
      </c>
      <c r="BG362" s="148">
        <f>IF(N362="zákl. přenesená",J362,0)</f>
        <v>0</v>
      </c>
      <c r="BH362" s="148">
        <f>IF(N362="sníž. přenesená",J362,0)</f>
        <v>0</v>
      </c>
      <c r="BI362" s="148">
        <f>IF(N362="nulová",J362,0)</f>
        <v>0</v>
      </c>
      <c r="BJ362" s="17" t="s">
        <v>83</v>
      </c>
      <c r="BK362" s="148">
        <f>ROUND(I362*H362,2)</f>
        <v>0</v>
      </c>
      <c r="BL362" s="17" t="s">
        <v>200</v>
      </c>
      <c r="BM362" s="147" t="s">
        <v>799</v>
      </c>
    </row>
    <row r="363" spans="2:65" s="1" customFormat="1" ht="29.25">
      <c r="B363" s="32"/>
      <c r="D363" s="149" t="s">
        <v>190</v>
      </c>
      <c r="F363" s="150" t="s">
        <v>3783</v>
      </c>
      <c r="I363" s="151"/>
      <c r="L363" s="32"/>
      <c r="M363" s="152"/>
      <c r="T363" s="56"/>
      <c r="AT363" s="17" t="s">
        <v>190</v>
      </c>
      <c r="AU363" s="17" t="s">
        <v>83</v>
      </c>
    </row>
    <row r="364" spans="2:65" s="1" customFormat="1" ht="16.5" customHeight="1">
      <c r="B364" s="134"/>
      <c r="C364" s="135" t="s">
        <v>997</v>
      </c>
      <c r="D364" s="135" t="s">
        <v>182</v>
      </c>
      <c r="E364" s="136" t="s">
        <v>3885</v>
      </c>
      <c r="F364" s="137" t="s">
        <v>3786</v>
      </c>
      <c r="G364" s="138" t="s">
        <v>287</v>
      </c>
      <c r="H364" s="139">
        <v>3</v>
      </c>
      <c r="I364" s="140"/>
      <c r="J364" s="141">
        <f>ROUND(I364*H364,2)</f>
        <v>0</v>
      </c>
      <c r="K364" s="137" t="s">
        <v>1</v>
      </c>
      <c r="L364" s="142"/>
      <c r="M364" s="143" t="s">
        <v>1</v>
      </c>
      <c r="N364" s="144" t="s">
        <v>41</v>
      </c>
      <c r="P364" s="145">
        <f>O364*H364</f>
        <v>0</v>
      </c>
      <c r="Q364" s="145">
        <v>0</v>
      </c>
      <c r="R364" s="145">
        <f>Q364*H364</f>
        <v>0</v>
      </c>
      <c r="S364" s="145">
        <v>0</v>
      </c>
      <c r="T364" s="146">
        <f>S364*H364</f>
        <v>0</v>
      </c>
      <c r="AR364" s="147" t="s">
        <v>220</v>
      </c>
      <c r="AT364" s="147" t="s">
        <v>182</v>
      </c>
      <c r="AU364" s="147" t="s">
        <v>83</v>
      </c>
      <c r="AY364" s="17" t="s">
        <v>181</v>
      </c>
      <c r="BE364" s="148">
        <f>IF(N364="základní",J364,0)</f>
        <v>0</v>
      </c>
      <c r="BF364" s="148">
        <f>IF(N364="snížená",J364,0)</f>
        <v>0</v>
      </c>
      <c r="BG364" s="148">
        <f>IF(N364="zákl. přenesená",J364,0)</f>
        <v>0</v>
      </c>
      <c r="BH364" s="148">
        <f>IF(N364="sníž. přenesená",J364,0)</f>
        <v>0</v>
      </c>
      <c r="BI364" s="148">
        <f>IF(N364="nulová",J364,0)</f>
        <v>0</v>
      </c>
      <c r="BJ364" s="17" t="s">
        <v>83</v>
      </c>
      <c r="BK364" s="148">
        <f>ROUND(I364*H364,2)</f>
        <v>0</v>
      </c>
      <c r="BL364" s="17" t="s">
        <v>200</v>
      </c>
      <c r="BM364" s="147" t="s">
        <v>802</v>
      </c>
    </row>
    <row r="365" spans="2:65" s="1" customFormat="1" ht="11.25">
      <c r="B365" s="32"/>
      <c r="D365" s="149" t="s">
        <v>190</v>
      </c>
      <c r="F365" s="150" t="s">
        <v>3786</v>
      </c>
      <c r="I365" s="151"/>
      <c r="L365" s="32"/>
      <c r="M365" s="152"/>
      <c r="T365" s="56"/>
      <c r="AT365" s="17" t="s">
        <v>190</v>
      </c>
      <c r="AU365" s="17" t="s">
        <v>83</v>
      </c>
    </row>
    <row r="366" spans="2:65" s="1" customFormat="1" ht="24.2" customHeight="1">
      <c r="B366" s="134"/>
      <c r="C366" s="135" t="s">
        <v>1742</v>
      </c>
      <c r="D366" s="135" t="s">
        <v>182</v>
      </c>
      <c r="E366" s="136" t="s">
        <v>3886</v>
      </c>
      <c r="F366" s="137" t="s">
        <v>3789</v>
      </c>
      <c r="G366" s="138" t="s">
        <v>287</v>
      </c>
      <c r="H366" s="139">
        <v>1</v>
      </c>
      <c r="I366" s="140"/>
      <c r="J366" s="141">
        <f>ROUND(I366*H366,2)</f>
        <v>0</v>
      </c>
      <c r="K366" s="137" t="s">
        <v>1</v>
      </c>
      <c r="L366" s="142"/>
      <c r="M366" s="143" t="s">
        <v>1</v>
      </c>
      <c r="N366" s="144" t="s">
        <v>41</v>
      </c>
      <c r="P366" s="145">
        <f>O366*H366</f>
        <v>0</v>
      </c>
      <c r="Q366" s="145">
        <v>0</v>
      </c>
      <c r="R366" s="145">
        <f>Q366*H366</f>
        <v>0</v>
      </c>
      <c r="S366" s="145">
        <v>0</v>
      </c>
      <c r="T366" s="146">
        <f>S366*H366</f>
        <v>0</v>
      </c>
      <c r="AR366" s="147" t="s">
        <v>220</v>
      </c>
      <c r="AT366" s="147" t="s">
        <v>182</v>
      </c>
      <c r="AU366" s="147" t="s">
        <v>83</v>
      </c>
      <c r="AY366" s="17" t="s">
        <v>181</v>
      </c>
      <c r="BE366" s="148">
        <f>IF(N366="základní",J366,0)</f>
        <v>0</v>
      </c>
      <c r="BF366" s="148">
        <f>IF(N366="snížená",J366,0)</f>
        <v>0</v>
      </c>
      <c r="BG366" s="148">
        <f>IF(N366="zákl. přenesená",J366,0)</f>
        <v>0</v>
      </c>
      <c r="BH366" s="148">
        <f>IF(N366="sníž. přenesená",J366,0)</f>
        <v>0</v>
      </c>
      <c r="BI366" s="148">
        <f>IF(N366="nulová",J366,0)</f>
        <v>0</v>
      </c>
      <c r="BJ366" s="17" t="s">
        <v>83</v>
      </c>
      <c r="BK366" s="148">
        <f>ROUND(I366*H366,2)</f>
        <v>0</v>
      </c>
      <c r="BL366" s="17" t="s">
        <v>200</v>
      </c>
      <c r="BM366" s="147" t="s">
        <v>805</v>
      </c>
    </row>
    <row r="367" spans="2:65" s="1" customFormat="1" ht="11.25">
      <c r="B367" s="32"/>
      <c r="D367" s="149" t="s">
        <v>190</v>
      </c>
      <c r="F367" s="150" t="s">
        <v>3789</v>
      </c>
      <c r="I367" s="151"/>
      <c r="L367" s="32"/>
      <c r="M367" s="152"/>
      <c r="T367" s="56"/>
      <c r="AT367" s="17" t="s">
        <v>190</v>
      </c>
      <c r="AU367" s="17" t="s">
        <v>83</v>
      </c>
    </row>
    <row r="368" spans="2:65" s="1" customFormat="1" ht="16.5" customHeight="1">
      <c r="B368" s="134"/>
      <c r="C368" s="135" t="s">
        <v>1000</v>
      </c>
      <c r="D368" s="135" t="s">
        <v>182</v>
      </c>
      <c r="E368" s="136" t="s">
        <v>3887</v>
      </c>
      <c r="F368" s="137" t="s">
        <v>3792</v>
      </c>
      <c r="G368" s="138" t="s">
        <v>287</v>
      </c>
      <c r="H368" s="139">
        <v>1</v>
      </c>
      <c r="I368" s="140"/>
      <c r="J368" s="141">
        <f>ROUND(I368*H368,2)</f>
        <v>0</v>
      </c>
      <c r="K368" s="137" t="s">
        <v>1</v>
      </c>
      <c r="L368" s="142"/>
      <c r="M368" s="143" t="s">
        <v>1</v>
      </c>
      <c r="N368" s="144" t="s">
        <v>41</v>
      </c>
      <c r="P368" s="145">
        <f>O368*H368</f>
        <v>0</v>
      </c>
      <c r="Q368" s="145">
        <v>0</v>
      </c>
      <c r="R368" s="145">
        <f>Q368*H368</f>
        <v>0</v>
      </c>
      <c r="S368" s="145">
        <v>0</v>
      </c>
      <c r="T368" s="146">
        <f>S368*H368</f>
        <v>0</v>
      </c>
      <c r="AR368" s="147" t="s">
        <v>220</v>
      </c>
      <c r="AT368" s="147" t="s">
        <v>182</v>
      </c>
      <c r="AU368" s="147" t="s">
        <v>83</v>
      </c>
      <c r="AY368" s="17" t="s">
        <v>181</v>
      </c>
      <c r="BE368" s="148">
        <f>IF(N368="základní",J368,0)</f>
        <v>0</v>
      </c>
      <c r="BF368" s="148">
        <f>IF(N368="snížená",J368,0)</f>
        <v>0</v>
      </c>
      <c r="BG368" s="148">
        <f>IF(N368="zákl. přenesená",J368,0)</f>
        <v>0</v>
      </c>
      <c r="BH368" s="148">
        <f>IF(N368="sníž. přenesená",J368,0)</f>
        <v>0</v>
      </c>
      <c r="BI368" s="148">
        <f>IF(N368="nulová",J368,0)</f>
        <v>0</v>
      </c>
      <c r="BJ368" s="17" t="s">
        <v>83</v>
      </c>
      <c r="BK368" s="148">
        <f>ROUND(I368*H368,2)</f>
        <v>0</v>
      </c>
      <c r="BL368" s="17" t="s">
        <v>200</v>
      </c>
      <c r="BM368" s="147" t="s">
        <v>808</v>
      </c>
    </row>
    <row r="369" spans="2:65" s="1" customFormat="1" ht="11.25">
      <c r="B369" s="32"/>
      <c r="D369" s="149" t="s">
        <v>190</v>
      </c>
      <c r="F369" s="150" t="s">
        <v>3792</v>
      </c>
      <c r="I369" s="151"/>
      <c r="L369" s="32"/>
      <c r="M369" s="152"/>
      <c r="T369" s="56"/>
      <c r="AT369" s="17" t="s">
        <v>190</v>
      </c>
      <c r="AU369" s="17" t="s">
        <v>83</v>
      </c>
    </row>
    <row r="370" spans="2:65" s="1" customFormat="1" ht="16.5" customHeight="1">
      <c r="B370" s="134"/>
      <c r="C370" s="135" t="s">
        <v>1752</v>
      </c>
      <c r="D370" s="135" t="s">
        <v>182</v>
      </c>
      <c r="E370" s="136" t="s">
        <v>3888</v>
      </c>
      <c r="F370" s="137" t="s">
        <v>3795</v>
      </c>
      <c r="G370" s="138" t="s">
        <v>287</v>
      </c>
      <c r="H370" s="139">
        <v>1</v>
      </c>
      <c r="I370" s="140"/>
      <c r="J370" s="141">
        <f>ROUND(I370*H370,2)</f>
        <v>0</v>
      </c>
      <c r="K370" s="137" t="s">
        <v>1</v>
      </c>
      <c r="L370" s="142"/>
      <c r="M370" s="143" t="s">
        <v>1</v>
      </c>
      <c r="N370" s="144" t="s">
        <v>41</v>
      </c>
      <c r="P370" s="145">
        <f>O370*H370</f>
        <v>0</v>
      </c>
      <c r="Q370" s="145">
        <v>0</v>
      </c>
      <c r="R370" s="145">
        <f>Q370*H370</f>
        <v>0</v>
      </c>
      <c r="S370" s="145">
        <v>0</v>
      </c>
      <c r="T370" s="146">
        <f>S370*H370</f>
        <v>0</v>
      </c>
      <c r="AR370" s="147" t="s">
        <v>220</v>
      </c>
      <c r="AT370" s="147" t="s">
        <v>182</v>
      </c>
      <c r="AU370" s="147" t="s">
        <v>83</v>
      </c>
      <c r="AY370" s="17" t="s">
        <v>181</v>
      </c>
      <c r="BE370" s="148">
        <f>IF(N370="základní",J370,0)</f>
        <v>0</v>
      </c>
      <c r="BF370" s="148">
        <f>IF(N370="snížená",J370,0)</f>
        <v>0</v>
      </c>
      <c r="BG370" s="148">
        <f>IF(N370="zákl. přenesená",J370,0)</f>
        <v>0</v>
      </c>
      <c r="BH370" s="148">
        <f>IF(N370="sníž. přenesená",J370,0)</f>
        <v>0</v>
      </c>
      <c r="BI370" s="148">
        <f>IF(N370="nulová",J370,0)</f>
        <v>0</v>
      </c>
      <c r="BJ370" s="17" t="s">
        <v>83</v>
      </c>
      <c r="BK370" s="148">
        <f>ROUND(I370*H370,2)</f>
        <v>0</v>
      </c>
      <c r="BL370" s="17" t="s">
        <v>200</v>
      </c>
      <c r="BM370" s="147" t="s">
        <v>809</v>
      </c>
    </row>
    <row r="371" spans="2:65" s="1" customFormat="1" ht="11.25">
      <c r="B371" s="32"/>
      <c r="D371" s="149" t="s">
        <v>190</v>
      </c>
      <c r="F371" s="150" t="s">
        <v>3795</v>
      </c>
      <c r="I371" s="151"/>
      <c r="L371" s="32"/>
      <c r="M371" s="152"/>
      <c r="T371" s="56"/>
      <c r="AT371" s="17" t="s">
        <v>190</v>
      </c>
      <c r="AU371" s="17" t="s">
        <v>83</v>
      </c>
    </row>
    <row r="372" spans="2:65" s="1" customFormat="1" ht="16.5" customHeight="1">
      <c r="B372" s="134"/>
      <c r="C372" s="135" t="s">
        <v>1003</v>
      </c>
      <c r="D372" s="135" t="s">
        <v>182</v>
      </c>
      <c r="E372" s="136" t="s">
        <v>3889</v>
      </c>
      <c r="F372" s="137" t="s">
        <v>3749</v>
      </c>
      <c r="G372" s="138" t="s">
        <v>287</v>
      </c>
      <c r="H372" s="139">
        <v>1</v>
      </c>
      <c r="I372" s="140"/>
      <c r="J372" s="141">
        <f>ROUND(I372*H372,2)</f>
        <v>0</v>
      </c>
      <c r="K372" s="137" t="s">
        <v>1</v>
      </c>
      <c r="L372" s="142"/>
      <c r="M372" s="143" t="s">
        <v>1</v>
      </c>
      <c r="N372" s="144" t="s">
        <v>41</v>
      </c>
      <c r="P372" s="145">
        <f>O372*H372</f>
        <v>0</v>
      </c>
      <c r="Q372" s="145">
        <v>0</v>
      </c>
      <c r="R372" s="145">
        <f>Q372*H372</f>
        <v>0</v>
      </c>
      <c r="S372" s="145">
        <v>0</v>
      </c>
      <c r="T372" s="146">
        <f>S372*H372</f>
        <v>0</v>
      </c>
      <c r="AR372" s="147" t="s">
        <v>220</v>
      </c>
      <c r="AT372" s="147" t="s">
        <v>182</v>
      </c>
      <c r="AU372" s="147" t="s">
        <v>83</v>
      </c>
      <c r="AY372" s="17" t="s">
        <v>181</v>
      </c>
      <c r="BE372" s="148">
        <f>IF(N372="základní",J372,0)</f>
        <v>0</v>
      </c>
      <c r="BF372" s="148">
        <f>IF(N372="snížená",J372,0)</f>
        <v>0</v>
      </c>
      <c r="BG372" s="148">
        <f>IF(N372="zákl. přenesená",J372,0)</f>
        <v>0</v>
      </c>
      <c r="BH372" s="148">
        <f>IF(N372="sníž. přenesená",J372,0)</f>
        <v>0</v>
      </c>
      <c r="BI372" s="148">
        <f>IF(N372="nulová",J372,0)</f>
        <v>0</v>
      </c>
      <c r="BJ372" s="17" t="s">
        <v>83</v>
      </c>
      <c r="BK372" s="148">
        <f>ROUND(I372*H372,2)</f>
        <v>0</v>
      </c>
      <c r="BL372" s="17" t="s">
        <v>200</v>
      </c>
      <c r="BM372" s="147" t="s">
        <v>812</v>
      </c>
    </row>
    <row r="373" spans="2:65" s="1" customFormat="1" ht="11.25">
      <c r="B373" s="32"/>
      <c r="D373" s="149" t="s">
        <v>190</v>
      </c>
      <c r="F373" s="150" t="s">
        <v>3749</v>
      </c>
      <c r="I373" s="151"/>
      <c r="L373" s="32"/>
      <c r="M373" s="152"/>
      <c r="T373" s="56"/>
      <c r="AT373" s="17" t="s">
        <v>190</v>
      </c>
      <c r="AU373" s="17" t="s">
        <v>83</v>
      </c>
    </row>
    <row r="374" spans="2:65" s="1" customFormat="1" ht="24.2" customHeight="1">
      <c r="B374" s="134"/>
      <c r="C374" s="135" t="s">
        <v>1761</v>
      </c>
      <c r="D374" s="135" t="s">
        <v>182</v>
      </c>
      <c r="E374" s="136" t="s">
        <v>3890</v>
      </c>
      <c r="F374" s="137" t="s">
        <v>3752</v>
      </c>
      <c r="G374" s="138" t="s">
        <v>287</v>
      </c>
      <c r="H374" s="139">
        <v>2</v>
      </c>
      <c r="I374" s="140"/>
      <c r="J374" s="141">
        <f>ROUND(I374*H374,2)</f>
        <v>0</v>
      </c>
      <c r="K374" s="137" t="s">
        <v>1</v>
      </c>
      <c r="L374" s="142"/>
      <c r="M374" s="143" t="s">
        <v>1</v>
      </c>
      <c r="N374" s="144" t="s">
        <v>41</v>
      </c>
      <c r="P374" s="145">
        <f>O374*H374</f>
        <v>0</v>
      </c>
      <c r="Q374" s="145">
        <v>0</v>
      </c>
      <c r="R374" s="145">
        <f>Q374*H374</f>
        <v>0</v>
      </c>
      <c r="S374" s="145">
        <v>0</v>
      </c>
      <c r="T374" s="146">
        <f>S374*H374</f>
        <v>0</v>
      </c>
      <c r="AR374" s="147" t="s">
        <v>220</v>
      </c>
      <c r="AT374" s="147" t="s">
        <v>182</v>
      </c>
      <c r="AU374" s="147" t="s">
        <v>83</v>
      </c>
      <c r="AY374" s="17" t="s">
        <v>181</v>
      </c>
      <c r="BE374" s="148">
        <f>IF(N374="základní",J374,0)</f>
        <v>0</v>
      </c>
      <c r="BF374" s="148">
        <f>IF(N374="snížená",J374,0)</f>
        <v>0</v>
      </c>
      <c r="BG374" s="148">
        <f>IF(N374="zákl. přenesená",J374,0)</f>
        <v>0</v>
      </c>
      <c r="BH374" s="148">
        <f>IF(N374="sníž. přenesená",J374,0)</f>
        <v>0</v>
      </c>
      <c r="BI374" s="148">
        <f>IF(N374="nulová",J374,0)</f>
        <v>0</v>
      </c>
      <c r="BJ374" s="17" t="s">
        <v>83</v>
      </c>
      <c r="BK374" s="148">
        <f>ROUND(I374*H374,2)</f>
        <v>0</v>
      </c>
      <c r="BL374" s="17" t="s">
        <v>200</v>
      </c>
      <c r="BM374" s="147" t="s">
        <v>813</v>
      </c>
    </row>
    <row r="375" spans="2:65" s="1" customFormat="1" ht="19.5">
      <c r="B375" s="32"/>
      <c r="D375" s="149" t="s">
        <v>190</v>
      </c>
      <c r="F375" s="150" t="s">
        <v>3752</v>
      </c>
      <c r="I375" s="151"/>
      <c r="L375" s="32"/>
      <c r="M375" s="152"/>
      <c r="T375" s="56"/>
      <c r="AT375" s="17" t="s">
        <v>190</v>
      </c>
      <c r="AU375" s="17" t="s">
        <v>83</v>
      </c>
    </row>
    <row r="376" spans="2:65" s="1" customFormat="1" ht="16.5" customHeight="1">
      <c r="B376" s="134"/>
      <c r="C376" s="135" t="s">
        <v>1006</v>
      </c>
      <c r="D376" s="135" t="s">
        <v>182</v>
      </c>
      <c r="E376" s="136" t="s">
        <v>3891</v>
      </c>
      <c r="F376" s="137" t="s">
        <v>3755</v>
      </c>
      <c r="G376" s="138" t="s">
        <v>287</v>
      </c>
      <c r="H376" s="139">
        <v>8</v>
      </c>
      <c r="I376" s="140"/>
      <c r="J376" s="141">
        <f>ROUND(I376*H376,2)</f>
        <v>0</v>
      </c>
      <c r="K376" s="137" t="s">
        <v>1</v>
      </c>
      <c r="L376" s="142"/>
      <c r="M376" s="143" t="s">
        <v>1</v>
      </c>
      <c r="N376" s="144" t="s">
        <v>41</v>
      </c>
      <c r="P376" s="145">
        <f>O376*H376</f>
        <v>0</v>
      </c>
      <c r="Q376" s="145">
        <v>0</v>
      </c>
      <c r="R376" s="145">
        <f>Q376*H376</f>
        <v>0</v>
      </c>
      <c r="S376" s="145">
        <v>0</v>
      </c>
      <c r="T376" s="146">
        <f>S376*H376</f>
        <v>0</v>
      </c>
      <c r="AR376" s="147" t="s">
        <v>220</v>
      </c>
      <c r="AT376" s="147" t="s">
        <v>182</v>
      </c>
      <c r="AU376" s="147" t="s">
        <v>83</v>
      </c>
      <c r="AY376" s="17" t="s">
        <v>181</v>
      </c>
      <c r="BE376" s="148">
        <f>IF(N376="základní",J376,0)</f>
        <v>0</v>
      </c>
      <c r="BF376" s="148">
        <f>IF(N376="snížená",J376,0)</f>
        <v>0</v>
      </c>
      <c r="BG376" s="148">
        <f>IF(N376="zákl. přenesená",J376,0)</f>
        <v>0</v>
      </c>
      <c r="BH376" s="148">
        <f>IF(N376="sníž. přenesená",J376,0)</f>
        <v>0</v>
      </c>
      <c r="BI376" s="148">
        <f>IF(N376="nulová",J376,0)</f>
        <v>0</v>
      </c>
      <c r="BJ376" s="17" t="s">
        <v>83</v>
      </c>
      <c r="BK376" s="148">
        <f>ROUND(I376*H376,2)</f>
        <v>0</v>
      </c>
      <c r="BL376" s="17" t="s">
        <v>200</v>
      </c>
      <c r="BM376" s="147" t="s">
        <v>816</v>
      </c>
    </row>
    <row r="377" spans="2:65" s="1" customFormat="1" ht="11.25">
      <c r="B377" s="32"/>
      <c r="D377" s="149" t="s">
        <v>190</v>
      </c>
      <c r="F377" s="150" t="s">
        <v>3755</v>
      </c>
      <c r="I377" s="151"/>
      <c r="L377" s="32"/>
      <c r="M377" s="152"/>
      <c r="T377" s="56"/>
      <c r="AT377" s="17" t="s">
        <v>190</v>
      </c>
      <c r="AU377" s="17" t="s">
        <v>83</v>
      </c>
    </row>
    <row r="378" spans="2:65" s="1" customFormat="1" ht="16.5" customHeight="1">
      <c r="B378" s="134"/>
      <c r="C378" s="135" t="s">
        <v>1771</v>
      </c>
      <c r="D378" s="135" t="s">
        <v>182</v>
      </c>
      <c r="E378" s="136" t="s">
        <v>3892</v>
      </c>
      <c r="F378" s="137" t="s">
        <v>3758</v>
      </c>
      <c r="G378" s="138" t="s">
        <v>287</v>
      </c>
      <c r="H378" s="139">
        <v>1</v>
      </c>
      <c r="I378" s="140"/>
      <c r="J378" s="141">
        <f>ROUND(I378*H378,2)</f>
        <v>0</v>
      </c>
      <c r="K378" s="137" t="s">
        <v>1</v>
      </c>
      <c r="L378" s="142"/>
      <c r="M378" s="143" t="s">
        <v>1</v>
      </c>
      <c r="N378" s="144" t="s">
        <v>41</v>
      </c>
      <c r="P378" s="145">
        <f>O378*H378</f>
        <v>0</v>
      </c>
      <c r="Q378" s="145">
        <v>0</v>
      </c>
      <c r="R378" s="145">
        <f>Q378*H378</f>
        <v>0</v>
      </c>
      <c r="S378" s="145">
        <v>0</v>
      </c>
      <c r="T378" s="146">
        <f>S378*H378</f>
        <v>0</v>
      </c>
      <c r="AR378" s="147" t="s">
        <v>220</v>
      </c>
      <c r="AT378" s="147" t="s">
        <v>182</v>
      </c>
      <c r="AU378" s="147" t="s">
        <v>83</v>
      </c>
      <c r="AY378" s="17" t="s">
        <v>181</v>
      </c>
      <c r="BE378" s="148">
        <f>IF(N378="základní",J378,0)</f>
        <v>0</v>
      </c>
      <c r="BF378" s="148">
        <f>IF(N378="snížená",J378,0)</f>
        <v>0</v>
      </c>
      <c r="BG378" s="148">
        <f>IF(N378="zákl. přenesená",J378,0)</f>
        <v>0</v>
      </c>
      <c r="BH378" s="148">
        <f>IF(N378="sníž. přenesená",J378,0)</f>
        <v>0</v>
      </c>
      <c r="BI378" s="148">
        <f>IF(N378="nulová",J378,0)</f>
        <v>0</v>
      </c>
      <c r="BJ378" s="17" t="s">
        <v>83</v>
      </c>
      <c r="BK378" s="148">
        <f>ROUND(I378*H378,2)</f>
        <v>0</v>
      </c>
      <c r="BL378" s="17" t="s">
        <v>200</v>
      </c>
      <c r="BM378" s="147" t="s">
        <v>821</v>
      </c>
    </row>
    <row r="379" spans="2:65" s="1" customFormat="1" ht="11.25">
      <c r="B379" s="32"/>
      <c r="D379" s="149" t="s">
        <v>190</v>
      </c>
      <c r="F379" s="150" t="s">
        <v>3758</v>
      </c>
      <c r="I379" s="151"/>
      <c r="L379" s="32"/>
      <c r="M379" s="152"/>
      <c r="T379" s="56"/>
      <c r="AT379" s="17" t="s">
        <v>190</v>
      </c>
      <c r="AU379" s="17" t="s">
        <v>83</v>
      </c>
    </row>
    <row r="380" spans="2:65" s="1" customFormat="1" ht="24.2" customHeight="1">
      <c r="B380" s="134"/>
      <c r="C380" s="135" t="s">
        <v>1009</v>
      </c>
      <c r="D380" s="135" t="s">
        <v>182</v>
      </c>
      <c r="E380" s="136" t="s">
        <v>3893</v>
      </c>
      <c r="F380" s="137" t="s">
        <v>3761</v>
      </c>
      <c r="G380" s="138" t="s">
        <v>287</v>
      </c>
      <c r="H380" s="139">
        <v>2</v>
      </c>
      <c r="I380" s="140"/>
      <c r="J380" s="141">
        <f>ROUND(I380*H380,2)</f>
        <v>0</v>
      </c>
      <c r="K380" s="137" t="s">
        <v>1</v>
      </c>
      <c r="L380" s="142"/>
      <c r="M380" s="143" t="s">
        <v>1</v>
      </c>
      <c r="N380" s="144" t="s">
        <v>41</v>
      </c>
      <c r="P380" s="145">
        <f>O380*H380</f>
        <v>0</v>
      </c>
      <c r="Q380" s="145">
        <v>0</v>
      </c>
      <c r="R380" s="145">
        <f>Q380*H380</f>
        <v>0</v>
      </c>
      <c r="S380" s="145">
        <v>0</v>
      </c>
      <c r="T380" s="146">
        <f>S380*H380</f>
        <v>0</v>
      </c>
      <c r="AR380" s="147" t="s">
        <v>220</v>
      </c>
      <c r="AT380" s="147" t="s">
        <v>182</v>
      </c>
      <c r="AU380" s="147" t="s">
        <v>83</v>
      </c>
      <c r="AY380" s="17" t="s">
        <v>181</v>
      </c>
      <c r="BE380" s="148">
        <f>IF(N380="základní",J380,0)</f>
        <v>0</v>
      </c>
      <c r="BF380" s="148">
        <f>IF(N380="snížená",J380,0)</f>
        <v>0</v>
      </c>
      <c r="BG380" s="148">
        <f>IF(N380="zákl. přenesená",J380,0)</f>
        <v>0</v>
      </c>
      <c r="BH380" s="148">
        <f>IF(N380="sníž. přenesená",J380,0)</f>
        <v>0</v>
      </c>
      <c r="BI380" s="148">
        <f>IF(N380="nulová",J380,0)</f>
        <v>0</v>
      </c>
      <c r="BJ380" s="17" t="s">
        <v>83</v>
      </c>
      <c r="BK380" s="148">
        <f>ROUND(I380*H380,2)</f>
        <v>0</v>
      </c>
      <c r="BL380" s="17" t="s">
        <v>200</v>
      </c>
      <c r="BM380" s="147" t="s">
        <v>824</v>
      </c>
    </row>
    <row r="381" spans="2:65" s="1" customFormat="1" ht="19.5">
      <c r="B381" s="32"/>
      <c r="D381" s="149" t="s">
        <v>190</v>
      </c>
      <c r="F381" s="150" t="s">
        <v>3761</v>
      </c>
      <c r="I381" s="151"/>
      <c r="L381" s="32"/>
      <c r="M381" s="152"/>
      <c r="T381" s="56"/>
      <c r="AT381" s="17" t="s">
        <v>190</v>
      </c>
      <c r="AU381" s="17" t="s">
        <v>83</v>
      </c>
    </row>
    <row r="382" spans="2:65" s="1" customFormat="1" ht="16.5" customHeight="1">
      <c r="B382" s="134"/>
      <c r="C382" s="135" t="s">
        <v>1778</v>
      </c>
      <c r="D382" s="135" t="s">
        <v>182</v>
      </c>
      <c r="E382" s="136" t="s">
        <v>3894</v>
      </c>
      <c r="F382" s="137" t="s">
        <v>3764</v>
      </c>
      <c r="G382" s="138" t="s">
        <v>287</v>
      </c>
      <c r="H382" s="139">
        <v>1</v>
      </c>
      <c r="I382" s="140"/>
      <c r="J382" s="141">
        <f>ROUND(I382*H382,2)</f>
        <v>0</v>
      </c>
      <c r="K382" s="137" t="s">
        <v>1</v>
      </c>
      <c r="L382" s="142"/>
      <c r="M382" s="143" t="s">
        <v>1</v>
      </c>
      <c r="N382" s="144" t="s">
        <v>41</v>
      </c>
      <c r="P382" s="145">
        <f>O382*H382</f>
        <v>0</v>
      </c>
      <c r="Q382" s="145">
        <v>0</v>
      </c>
      <c r="R382" s="145">
        <f>Q382*H382</f>
        <v>0</v>
      </c>
      <c r="S382" s="145">
        <v>0</v>
      </c>
      <c r="T382" s="146">
        <f>S382*H382</f>
        <v>0</v>
      </c>
      <c r="AR382" s="147" t="s">
        <v>220</v>
      </c>
      <c r="AT382" s="147" t="s">
        <v>182</v>
      </c>
      <c r="AU382" s="147" t="s">
        <v>83</v>
      </c>
      <c r="AY382" s="17" t="s">
        <v>181</v>
      </c>
      <c r="BE382" s="148">
        <f>IF(N382="základní",J382,0)</f>
        <v>0</v>
      </c>
      <c r="BF382" s="148">
        <f>IF(N382="snížená",J382,0)</f>
        <v>0</v>
      </c>
      <c r="BG382" s="148">
        <f>IF(N382="zákl. přenesená",J382,0)</f>
        <v>0</v>
      </c>
      <c r="BH382" s="148">
        <f>IF(N382="sníž. přenesená",J382,0)</f>
        <v>0</v>
      </c>
      <c r="BI382" s="148">
        <f>IF(N382="nulová",J382,0)</f>
        <v>0</v>
      </c>
      <c r="BJ382" s="17" t="s">
        <v>83</v>
      </c>
      <c r="BK382" s="148">
        <f>ROUND(I382*H382,2)</f>
        <v>0</v>
      </c>
      <c r="BL382" s="17" t="s">
        <v>200</v>
      </c>
      <c r="BM382" s="147" t="s">
        <v>828</v>
      </c>
    </row>
    <row r="383" spans="2:65" s="1" customFormat="1" ht="11.25">
      <c r="B383" s="32"/>
      <c r="D383" s="149" t="s">
        <v>190</v>
      </c>
      <c r="F383" s="150" t="s">
        <v>3764</v>
      </c>
      <c r="I383" s="151"/>
      <c r="L383" s="32"/>
      <c r="M383" s="152"/>
      <c r="T383" s="56"/>
      <c r="AT383" s="17" t="s">
        <v>190</v>
      </c>
      <c r="AU383" s="17" t="s">
        <v>83</v>
      </c>
    </row>
    <row r="384" spans="2:65" s="1" customFormat="1" ht="24.2" customHeight="1">
      <c r="B384" s="134"/>
      <c r="C384" s="135" t="s">
        <v>1012</v>
      </c>
      <c r="D384" s="135" t="s">
        <v>182</v>
      </c>
      <c r="E384" s="136" t="s">
        <v>3895</v>
      </c>
      <c r="F384" s="137" t="s">
        <v>3767</v>
      </c>
      <c r="G384" s="138" t="s">
        <v>287</v>
      </c>
      <c r="H384" s="139">
        <v>1</v>
      </c>
      <c r="I384" s="140"/>
      <c r="J384" s="141">
        <f>ROUND(I384*H384,2)</f>
        <v>0</v>
      </c>
      <c r="K384" s="137" t="s">
        <v>1</v>
      </c>
      <c r="L384" s="142"/>
      <c r="M384" s="143" t="s">
        <v>1</v>
      </c>
      <c r="N384" s="144" t="s">
        <v>41</v>
      </c>
      <c r="P384" s="145">
        <f>O384*H384</f>
        <v>0</v>
      </c>
      <c r="Q384" s="145">
        <v>0</v>
      </c>
      <c r="R384" s="145">
        <f>Q384*H384</f>
        <v>0</v>
      </c>
      <c r="S384" s="145">
        <v>0</v>
      </c>
      <c r="T384" s="146">
        <f>S384*H384</f>
        <v>0</v>
      </c>
      <c r="AR384" s="147" t="s">
        <v>220</v>
      </c>
      <c r="AT384" s="147" t="s">
        <v>182</v>
      </c>
      <c r="AU384" s="147" t="s">
        <v>83</v>
      </c>
      <c r="AY384" s="17" t="s">
        <v>181</v>
      </c>
      <c r="BE384" s="148">
        <f>IF(N384="základní",J384,0)</f>
        <v>0</v>
      </c>
      <c r="BF384" s="148">
        <f>IF(N384="snížená",J384,0)</f>
        <v>0</v>
      </c>
      <c r="BG384" s="148">
        <f>IF(N384="zákl. přenesená",J384,0)</f>
        <v>0</v>
      </c>
      <c r="BH384" s="148">
        <f>IF(N384="sníž. přenesená",J384,0)</f>
        <v>0</v>
      </c>
      <c r="BI384" s="148">
        <f>IF(N384="nulová",J384,0)</f>
        <v>0</v>
      </c>
      <c r="BJ384" s="17" t="s">
        <v>83</v>
      </c>
      <c r="BK384" s="148">
        <f>ROUND(I384*H384,2)</f>
        <v>0</v>
      </c>
      <c r="BL384" s="17" t="s">
        <v>200</v>
      </c>
      <c r="BM384" s="147" t="s">
        <v>831</v>
      </c>
    </row>
    <row r="385" spans="2:65" s="1" customFormat="1" ht="11.25">
      <c r="B385" s="32"/>
      <c r="D385" s="149" t="s">
        <v>190</v>
      </c>
      <c r="F385" s="150" t="s">
        <v>3767</v>
      </c>
      <c r="I385" s="151"/>
      <c r="L385" s="32"/>
      <c r="M385" s="152"/>
      <c r="T385" s="56"/>
      <c r="AT385" s="17" t="s">
        <v>190</v>
      </c>
      <c r="AU385" s="17" t="s">
        <v>83</v>
      </c>
    </row>
    <row r="386" spans="2:65" s="1" customFormat="1" ht="24.2" customHeight="1">
      <c r="B386" s="134"/>
      <c r="C386" s="135" t="s">
        <v>1785</v>
      </c>
      <c r="D386" s="135" t="s">
        <v>182</v>
      </c>
      <c r="E386" s="136" t="s">
        <v>3896</v>
      </c>
      <c r="F386" s="137" t="s">
        <v>3723</v>
      </c>
      <c r="G386" s="138" t="s">
        <v>287</v>
      </c>
      <c r="H386" s="139">
        <v>1</v>
      </c>
      <c r="I386" s="140"/>
      <c r="J386" s="141">
        <f>ROUND(I386*H386,2)</f>
        <v>0</v>
      </c>
      <c r="K386" s="137" t="s">
        <v>1</v>
      </c>
      <c r="L386" s="142"/>
      <c r="M386" s="143" t="s">
        <v>1</v>
      </c>
      <c r="N386" s="144" t="s">
        <v>41</v>
      </c>
      <c r="P386" s="145">
        <f>O386*H386</f>
        <v>0</v>
      </c>
      <c r="Q386" s="145">
        <v>0</v>
      </c>
      <c r="R386" s="145">
        <f>Q386*H386</f>
        <v>0</v>
      </c>
      <c r="S386" s="145">
        <v>0</v>
      </c>
      <c r="T386" s="146">
        <f>S386*H386</f>
        <v>0</v>
      </c>
      <c r="AR386" s="147" t="s">
        <v>220</v>
      </c>
      <c r="AT386" s="147" t="s">
        <v>182</v>
      </c>
      <c r="AU386" s="147" t="s">
        <v>83</v>
      </c>
      <c r="AY386" s="17" t="s">
        <v>181</v>
      </c>
      <c r="BE386" s="148">
        <f>IF(N386="základní",J386,0)</f>
        <v>0</v>
      </c>
      <c r="BF386" s="148">
        <f>IF(N386="snížená",J386,0)</f>
        <v>0</v>
      </c>
      <c r="BG386" s="148">
        <f>IF(N386="zákl. přenesená",J386,0)</f>
        <v>0</v>
      </c>
      <c r="BH386" s="148">
        <f>IF(N386="sníž. přenesená",J386,0)</f>
        <v>0</v>
      </c>
      <c r="BI386" s="148">
        <f>IF(N386="nulová",J386,0)</f>
        <v>0</v>
      </c>
      <c r="BJ386" s="17" t="s">
        <v>83</v>
      </c>
      <c r="BK386" s="148">
        <f>ROUND(I386*H386,2)</f>
        <v>0</v>
      </c>
      <c r="BL386" s="17" t="s">
        <v>200</v>
      </c>
      <c r="BM386" s="147" t="s">
        <v>834</v>
      </c>
    </row>
    <row r="387" spans="2:65" s="1" customFormat="1" ht="19.5">
      <c r="B387" s="32"/>
      <c r="D387" s="149" t="s">
        <v>190</v>
      </c>
      <c r="F387" s="150" t="s">
        <v>3723</v>
      </c>
      <c r="I387" s="151"/>
      <c r="L387" s="32"/>
      <c r="M387" s="152"/>
      <c r="T387" s="56"/>
      <c r="AT387" s="17" t="s">
        <v>190</v>
      </c>
      <c r="AU387" s="17" t="s">
        <v>83</v>
      </c>
    </row>
    <row r="388" spans="2:65" s="11" customFormat="1" ht="25.9" customHeight="1">
      <c r="B388" s="124"/>
      <c r="D388" s="125" t="s">
        <v>75</v>
      </c>
      <c r="E388" s="126" t="s">
        <v>3897</v>
      </c>
      <c r="F388" s="126" t="s">
        <v>3798</v>
      </c>
      <c r="I388" s="127"/>
      <c r="J388" s="128">
        <f>BK388</f>
        <v>0</v>
      </c>
      <c r="L388" s="124"/>
      <c r="M388" s="129"/>
      <c r="P388" s="130">
        <f>SUM(P389:P412)</f>
        <v>0</v>
      </c>
      <c r="R388" s="130">
        <f>SUM(R389:R412)</f>
        <v>0</v>
      </c>
      <c r="T388" s="131">
        <f>SUM(T389:T412)</f>
        <v>0</v>
      </c>
      <c r="AR388" s="125" t="s">
        <v>83</v>
      </c>
      <c r="AT388" s="132" t="s">
        <v>75</v>
      </c>
      <c r="AU388" s="132" t="s">
        <v>76</v>
      </c>
      <c r="AY388" s="125" t="s">
        <v>181</v>
      </c>
      <c r="BK388" s="133">
        <f>SUM(BK389:BK412)</f>
        <v>0</v>
      </c>
    </row>
    <row r="389" spans="2:65" s="1" customFormat="1" ht="21.75" customHeight="1">
      <c r="B389" s="134"/>
      <c r="C389" s="135" t="s">
        <v>364</v>
      </c>
      <c r="D389" s="135" t="s">
        <v>182</v>
      </c>
      <c r="E389" s="136" t="s">
        <v>3898</v>
      </c>
      <c r="F389" s="137" t="s">
        <v>3800</v>
      </c>
      <c r="G389" s="138" t="s">
        <v>287</v>
      </c>
      <c r="H389" s="139">
        <v>1</v>
      </c>
      <c r="I389" s="140"/>
      <c r="J389" s="141">
        <f>ROUND(I389*H389,2)</f>
        <v>0</v>
      </c>
      <c r="K389" s="137" t="s">
        <v>1</v>
      </c>
      <c r="L389" s="142"/>
      <c r="M389" s="143" t="s">
        <v>1</v>
      </c>
      <c r="N389" s="144" t="s">
        <v>41</v>
      </c>
      <c r="P389" s="145">
        <f>O389*H389</f>
        <v>0</v>
      </c>
      <c r="Q389" s="145">
        <v>0</v>
      </c>
      <c r="R389" s="145">
        <f>Q389*H389</f>
        <v>0</v>
      </c>
      <c r="S389" s="145">
        <v>0</v>
      </c>
      <c r="T389" s="146">
        <f>S389*H389</f>
        <v>0</v>
      </c>
      <c r="AR389" s="147" t="s">
        <v>220</v>
      </c>
      <c r="AT389" s="147" t="s">
        <v>182</v>
      </c>
      <c r="AU389" s="147" t="s">
        <v>83</v>
      </c>
      <c r="AY389" s="17" t="s">
        <v>181</v>
      </c>
      <c r="BE389" s="148">
        <f>IF(N389="základní",J389,0)</f>
        <v>0</v>
      </c>
      <c r="BF389" s="148">
        <f>IF(N389="snížená",J389,0)</f>
        <v>0</v>
      </c>
      <c r="BG389" s="148">
        <f>IF(N389="zákl. přenesená",J389,0)</f>
        <v>0</v>
      </c>
      <c r="BH389" s="148">
        <f>IF(N389="sníž. přenesená",J389,0)</f>
        <v>0</v>
      </c>
      <c r="BI389" s="148">
        <f>IF(N389="nulová",J389,0)</f>
        <v>0</v>
      </c>
      <c r="BJ389" s="17" t="s">
        <v>83</v>
      </c>
      <c r="BK389" s="148">
        <f>ROUND(I389*H389,2)</f>
        <v>0</v>
      </c>
      <c r="BL389" s="17" t="s">
        <v>200</v>
      </c>
      <c r="BM389" s="147" t="s">
        <v>837</v>
      </c>
    </row>
    <row r="390" spans="2:65" s="1" customFormat="1" ht="11.25">
      <c r="B390" s="32"/>
      <c r="D390" s="149" t="s">
        <v>190</v>
      </c>
      <c r="F390" s="150" t="s">
        <v>3800</v>
      </c>
      <c r="I390" s="151"/>
      <c r="L390" s="32"/>
      <c r="M390" s="152"/>
      <c r="T390" s="56"/>
      <c r="AT390" s="17" t="s">
        <v>190</v>
      </c>
      <c r="AU390" s="17" t="s">
        <v>83</v>
      </c>
    </row>
    <row r="391" spans="2:65" s="1" customFormat="1" ht="24.2" customHeight="1">
      <c r="B391" s="134"/>
      <c r="C391" s="135" t="s">
        <v>1793</v>
      </c>
      <c r="D391" s="135" t="s">
        <v>182</v>
      </c>
      <c r="E391" s="136" t="s">
        <v>3899</v>
      </c>
      <c r="F391" s="137" t="s">
        <v>3817</v>
      </c>
      <c r="G391" s="138" t="s">
        <v>287</v>
      </c>
      <c r="H391" s="139">
        <v>2</v>
      </c>
      <c r="I391" s="140"/>
      <c r="J391" s="141">
        <f>ROUND(I391*H391,2)</f>
        <v>0</v>
      </c>
      <c r="K391" s="137" t="s">
        <v>1</v>
      </c>
      <c r="L391" s="142"/>
      <c r="M391" s="143" t="s">
        <v>1</v>
      </c>
      <c r="N391" s="144" t="s">
        <v>41</v>
      </c>
      <c r="P391" s="145">
        <f>O391*H391</f>
        <v>0</v>
      </c>
      <c r="Q391" s="145">
        <v>0</v>
      </c>
      <c r="R391" s="145">
        <f>Q391*H391</f>
        <v>0</v>
      </c>
      <c r="S391" s="145">
        <v>0</v>
      </c>
      <c r="T391" s="146">
        <f>S391*H391</f>
        <v>0</v>
      </c>
      <c r="AR391" s="147" t="s">
        <v>220</v>
      </c>
      <c r="AT391" s="147" t="s">
        <v>182</v>
      </c>
      <c r="AU391" s="147" t="s">
        <v>83</v>
      </c>
      <c r="AY391" s="17" t="s">
        <v>181</v>
      </c>
      <c r="BE391" s="148">
        <f>IF(N391="základní",J391,0)</f>
        <v>0</v>
      </c>
      <c r="BF391" s="148">
        <f>IF(N391="snížená",J391,0)</f>
        <v>0</v>
      </c>
      <c r="BG391" s="148">
        <f>IF(N391="zákl. přenesená",J391,0)</f>
        <v>0</v>
      </c>
      <c r="BH391" s="148">
        <f>IF(N391="sníž. přenesená",J391,0)</f>
        <v>0</v>
      </c>
      <c r="BI391" s="148">
        <f>IF(N391="nulová",J391,0)</f>
        <v>0</v>
      </c>
      <c r="BJ391" s="17" t="s">
        <v>83</v>
      </c>
      <c r="BK391" s="148">
        <f>ROUND(I391*H391,2)</f>
        <v>0</v>
      </c>
      <c r="BL391" s="17" t="s">
        <v>200</v>
      </c>
      <c r="BM391" s="147" t="s">
        <v>973</v>
      </c>
    </row>
    <row r="392" spans="2:65" s="1" customFormat="1" ht="19.5">
      <c r="B392" s="32"/>
      <c r="D392" s="149" t="s">
        <v>190</v>
      </c>
      <c r="F392" s="150" t="s">
        <v>3817</v>
      </c>
      <c r="I392" s="151"/>
      <c r="L392" s="32"/>
      <c r="M392" s="152"/>
      <c r="T392" s="56"/>
      <c r="AT392" s="17" t="s">
        <v>190</v>
      </c>
      <c r="AU392" s="17" t="s">
        <v>83</v>
      </c>
    </row>
    <row r="393" spans="2:65" s="1" customFormat="1" ht="24.2" customHeight="1">
      <c r="B393" s="134"/>
      <c r="C393" s="135" t="s">
        <v>1019</v>
      </c>
      <c r="D393" s="135" t="s">
        <v>182</v>
      </c>
      <c r="E393" s="136" t="s">
        <v>3900</v>
      </c>
      <c r="F393" s="137" t="s">
        <v>3820</v>
      </c>
      <c r="G393" s="138" t="s">
        <v>287</v>
      </c>
      <c r="H393" s="139">
        <v>14</v>
      </c>
      <c r="I393" s="140"/>
      <c r="J393" s="141">
        <f>ROUND(I393*H393,2)</f>
        <v>0</v>
      </c>
      <c r="K393" s="137" t="s">
        <v>1</v>
      </c>
      <c r="L393" s="142"/>
      <c r="M393" s="143" t="s">
        <v>1</v>
      </c>
      <c r="N393" s="144" t="s">
        <v>41</v>
      </c>
      <c r="P393" s="145">
        <f>O393*H393</f>
        <v>0</v>
      </c>
      <c r="Q393" s="145">
        <v>0</v>
      </c>
      <c r="R393" s="145">
        <f>Q393*H393</f>
        <v>0</v>
      </c>
      <c r="S393" s="145">
        <v>0</v>
      </c>
      <c r="T393" s="146">
        <f>S393*H393</f>
        <v>0</v>
      </c>
      <c r="AR393" s="147" t="s">
        <v>220</v>
      </c>
      <c r="AT393" s="147" t="s">
        <v>182</v>
      </c>
      <c r="AU393" s="147" t="s">
        <v>83</v>
      </c>
      <c r="AY393" s="17" t="s">
        <v>181</v>
      </c>
      <c r="BE393" s="148">
        <f>IF(N393="základní",J393,0)</f>
        <v>0</v>
      </c>
      <c r="BF393" s="148">
        <f>IF(N393="snížená",J393,0)</f>
        <v>0</v>
      </c>
      <c r="BG393" s="148">
        <f>IF(N393="zákl. přenesená",J393,0)</f>
        <v>0</v>
      </c>
      <c r="BH393" s="148">
        <f>IF(N393="sníž. přenesená",J393,0)</f>
        <v>0</v>
      </c>
      <c r="BI393" s="148">
        <f>IF(N393="nulová",J393,0)</f>
        <v>0</v>
      </c>
      <c r="BJ393" s="17" t="s">
        <v>83</v>
      </c>
      <c r="BK393" s="148">
        <f>ROUND(I393*H393,2)</f>
        <v>0</v>
      </c>
      <c r="BL393" s="17" t="s">
        <v>200</v>
      </c>
      <c r="BM393" s="147" t="s">
        <v>976</v>
      </c>
    </row>
    <row r="394" spans="2:65" s="1" customFormat="1" ht="11.25">
      <c r="B394" s="32"/>
      <c r="D394" s="149" t="s">
        <v>190</v>
      </c>
      <c r="F394" s="150" t="s">
        <v>3820</v>
      </c>
      <c r="I394" s="151"/>
      <c r="L394" s="32"/>
      <c r="M394" s="152"/>
      <c r="T394" s="56"/>
      <c r="AT394" s="17" t="s">
        <v>190</v>
      </c>
      <c r="AU394" s="17" t="s">
        <v>83</v>
      </c>
    </row>
    <row r="395" spans="2:65" s="1" customFormat="1" ht="16.5" customHeight="1">
      <c r="B395" s="134"/>
      <c r="C395" s="135" t="s">
        <v>1799</v>
      </c>
      <c r="D395" s="135" t="s">
        <v>182</v>
      </c>
      <c r="E395" s="136" t="s">
        <v>3901</v>
      </c>
      <c r="F395" s="137" t="s">
        <v>3823</v>
      </c>
      <c r="G395" s="138" t="s">
        <v>287</v>
      </c>
      <c r="H395" s="139">
        <v>3</v>
      </c>
      <c r="I395" s="140"/>
      <c r="J395" s="141">
        <f>ROUND(I395*H395,2)</f>
        <v>0</v>
      </c>
      <c r="K395" s="137" t="s">
        <v>1</v>
      </c>
      <c r="L395" s="142"/>
      <c r="M395" s="143" t="s">
        <v>1</v>
      </c>
      <c r="N395" s="144" t="s">
        <v>41</v>
      </c>
      <c r="P395" s="145">
        <f>O395*H395</f>
        <v>0</v>
      </c>
      <c r="Q395" s="145">
        <v>0</v>
      </c>
      <c r="R395" s="145">
        <f>Q395*H395</f>
        <v>0</v>
      </c>
      <c r="S395" s="145">
        <v>0</v>
      </c>
      <c r="T395" s="146">
        <f>S395*H395</f>
        <v>0</v>
      </c>
      <c r="AR395" s="147" t="s">
        <v>220</v>
      </c>
      <c r="AT395" s="147" t="s">
        <v>182</v>
      </c>
      <c r="AU395" s="147" t="s">
        <v>83</v>
      </c>
      <c r="AY395" s="17" t="s">
        <v>181</v>
      </c>
      <c r="BE395" s="148">
        <f>IF(N395="základní",J395,0)</f>
        <v>0</v>
      </c>
      <c r="BF395" s="148">
        <f>IF(N395="snížená",J395,0)</f>
        <v>0</v>
      </c>
      <c r="BG395" s="148">
        <f>IF(N395="zákl. přenesená",J395,0)</f>
        <v>0</v>
      </c>
      <c r="BH395" s="148">
        <f>IF(N395="sníž. přenesená",J395,0)</f>
        <v>0</v>
      </c>
      <c r="BI395" s="148">
        <f>IF(N395="nulová",J395,0)</f>
        <v>0</v>
      </c>
      <c r="BJ395" s="17" t="s">
        <v>83</v>
      </c>
      <c r="BK395" s="148">
        <f>ROUND(I395*H395,2)</f>
        <v>0</v>
      </c>
      <c r="BL395" s="17" t="s">
        <v>200</v>
      </c>
      <c r="BM395" s="147" t="s">
        <v>979</v>
      </c>
    </row>
    <row r="396" spans="2:65" s="1" customFormat="1" ht="11.25">
      <c r="B396" s="32"/>
      <c r="D396" s="149" t="s">
        <v>190</v>
      </c>
      <c r="F396" s="150" t="s">
        <v>3823</v>
      </c>
      <c r="I396" s="151"/>
      <c r="L396" s="32"/>
      <c r="M396" s="152"/>
      <c r="T396" s="56"/>
      <c r="AT396" s="17" t="s">
        <v>190</v>
      </c>
      <c r="AU396" s="17" t="s">
        <v>83</v>
      </c>
    </row>
    <row r="397" spans="2:65" s="1" customFormat="1" ht="16.5" customHeight="1">
      <c r="B397" s="134"/>
      <c r="C397" s="135" t="s">
        <v>1023</v>
      </c>
      <c r="D397" s="135" t="s">
        <v>182</v>
      </c>
      <c r="E397" s="136" t="s">
        <v>3902</v>
      </c>
      <c r="F397" s="137" t="s">
        <v>3826</v>
      </c>
      <c r="G397" s="138" t="s">
        <v>287</v>
      </c>
      <c r="H397" s="139">
        <v>1</v>
      </c>
      <c r="I397" s="140"/>
      <c r="J397" s="141">
        <f>ROUND(I397*H397,2)</f>
        <v>0</v>
      </c>
      <c r="K397" s="137" t="s">
        <v>1</v>
      </c>
      <c r="L397" s="142"/>
      <c r="M397" s="143" t="s">
        <v>1</v>
      </c>
      <c r="N397" s="144" t="s">
        <v>41</v>
      </c>
      <c r="P397" s="145">
        <f>O397*H397</f>
        <v>0</v>
      </c>
      <c r="Q397" s="145">
        <v>0</v>
      </c>
      <c r="R397" s="145">
        <f>Q397*H397</f>
        <v>0</v>
      </c>
      <c r="S397" s="145">
        <v>0</v>
      </c>
      <c r="T397" s="146">
        <f>S397*H397</f>
        <v>0</v>
      </c>
      <c r="AR397" s="147" t="s">
        <v>220</v>
      </c>
      <c r="AT397" s="147" t="s">
        <v>182</v>
      </c>
      <c r="AU397" s="147" t="s">
        <v>83</v>
      </c>
      <c r="AY397" s="17" t="s">
        <v>181</v>
      </c>
      <c r="BE397" s="148">
        <f>IF(N397="základní",J397,0)</f>
        <v>0</v>
      </c>
      <c r="BF397" s="148">
        <f>IF(N397="snížená",J397,0)</f>
        <v>0</v>
      </c>
      <c r="BG397" s="148">
        <f>IF(N397="zákl. přenesená",J397,0)</f>
        <v>0</v>
      </c>
      <c r="BH397" s="148">
        <f>IF(N397="sníž. přenesená",J397,0)</f>
        <v>0</v>
      </c>
      <c r="BI397" s="148">
        <f>IF(N397="nulová",J397,0)</f>
        <v>0</v>
      </c>
      <c r="BJ397" s="17" t="s">
        <v>83</v>
      </c>
      <c r="BK397" s="148">
        <f>ROUND(I397*H397,2)</f>
        <v>0</v>
      </c>
      <c r="BL397" s="17" t="s">
        <v>200</v>
      </c>
      <c r="BM397" s="147" t="s">
        <v>982</v>
      </c>
    </row>
    <row r="398" spans="2:65" s="1" customFormat="1" ht="11.25">
      <c r="B398" s="32"/>
      <c r="D398" s="149" t="s">
        <v>190</v>
      </c>
      <c r="F398" s="150" t="s">
        <v>3826</v>
      </c>
      <c r="I398" s="151"/>
      <c r="L398" s="32"/>
      <c r="M398" s="152"/>
      <c r="T398" s="56"/>
      <c r="AT398" s="17" t="s">
        <v>190</v>
      </c>
      <c r="AU398" s="17" t="s">
        <v>83</v>
      </c>
    </row>
    <row r="399" spans="2:65" s="1" customFormat="1" ht="24.2" customHeight="1">
      <c r="B399" s="134"/>
      <c r="C399" s="135" t="s">
        <v>1805</v>
      </c>
      <c r="D399" s="135" t="s">
        <v>182</v>
      </c>
      <c r="E399" s="136" t="s">
        <v>3903</v>
      </c>
      <c r="F399" s="137" t="s">
        <v>3829</v>
      </c>
      <c r="G399" s="138" t="s">
        <v>287</v>
      </c>
      <c r="H399" s="139">
        <v>4</v>
      </c>
      <c r="I399" s="140"/>
      <c r="J399" s="141">
        <f>ROUND(I399*H399,2)</f>
        <v>0</v>
      </c>
      <c r="K399" s="137" t="s">
        <v>1</v>
      </c>
      <c r="L399" s="142"/>
      <c r="M399" s="143" t="s">
        <v>1</v>
      </c>
      <c r="N399" s="144" t="s">
        <v>41</v>
      </c>
      <c r="P399" s="145">
        <f>O399*H399</f>
        <v>0</v>
      </c>
      <c r="Q399" s="145">
        <v>0</v>
      </c>
      <c r="R399" s="145">
        <f>Q399*H399</f>
        <v>0</v>
      </c>
      <c r="S399" s="145">
        <v>0</v>
      </c>
      <c r="T399" s="146">
        <f>S399*H399</f>
        <v>0</v>
      </c>
      <c r="AR399" s="147" t="s">
        <v>220</v>
      </c>
      <c r="AT399" s="147" t="s">
        <v>182</v>
      </c>
      <c r="AU399" s="147" t="s">
        <v>83</v>
      </c>
      <c r="AY399" s="17" t="s">
        <v>181</v>
      </c>
      <c r="BE399" s="148">
        <f>IF(N399="základní",J399,0)</f>
        <v>0</v>
      </c>
      <c r="BF399" s="148">
        <f>IF(N399="snížená",J399,0)</f>
        <v>0</v>
      </c>
      <c r="BG399" s="148">
        <f>IF(N399="zákl. přenesená",J399,0)</f>
        <v>0</v>
      </c>
      <c r="BH399" s="148">
        <f>IF(N399="sníž. přenesená",J399,0)</f>
        <v>0</v>
      </c>
      <c r="BI399" s="148">
        <f>IF(N399="nulová",J399,0)</f>
        <v>0</v>
      </c>
      <c r="BJ399" s="17" t="s">
        <v>83</v>
      </c>
      <c r="BK399" s="148">
        <f>ROUND(I399*H399,2)</f>
        <v>0</v>
      </c>
      <c r="BL399" s="17" t="s">
        <v>200</v>
      </c>
      <c r="BM399" s="147" t="s">
        <v>985</v>
      </c>
    </row>
    <row r="400" spans="2:65" s="1" customFormat="1" ht="11.25">
      <c r="B400" s="32"/>
      <c r="D400" s="149" t="s">
        <v>190</v>
      </c>
      <c r="F400" s="150" t="s">
        <v>3829</v>
      </c>
      <c r="I400" s="151"/>
      <c r="L400" s="32"/>
      <c r="M400" s="152"/>
      <c r="T400" s="56"/>
      <c r="AT400" s="17" t="s">
        <v>190</v>
      </c>
      <c r="AU400" s="17" t="s">
        <v>83</v>
      </c>
    </row>
    <row r="401" spans="2:65" s="1" customFormat="1" ht="24.2" customHeight="1">
      <c r="B401" s="134"/>
      <c r="C401" s="135" t="s">
        <v>1026</v>
      </c>
      <c r="D401" s="135" t="s">
        <v>182</v>
      </c>
      <c r="E401" s="136" t="s">
        <v>3904</v>
      </c>
      <c r="F401" s="137" t="s">
        <v>3832</v>
      </c>
      <c r="G401" s="138" t="s">
        <v>287</v>
      </c>
      <c r="H401" s="139">
        <v>3</v>
      </c>
      <c r="I401" s="140"/>
      <c r="J401" s="141">
        <f>ROUND(I401*H401,2)</f>
        <v>0</v>
      </c>
      <c r="K401" s="137" t="s">
        <v>1</v>
      </c>
      <c r="L401" s="142"/>
      <c r="M401" s="143" t="s">
        <v>1</v>
      </c>
      <c r="N401" s="144" t="s">
        <v>41</v>
      </c>
      <c r="P401" s="145">
        <f>O401*H401</f>
        <v>0</v>
      </c>
      <c r="Q401" s="145">
        <v>0</v>
      </c>
      <c r="R401" s="145">
        <f>Q401*H401</f>
        <v>0</v>
      </c>
      <c r="S401" s="145">
        <v>0</v>
      </c>
      <c r="T401" s="146">
        <f>S401*H401</f>
        <v>0</v>
      </c>
      <c r="AR401" s="147" t="s">
        <v>220</v>
      </c>
      <c r="AT401" s="147" t="s">
        <v>182</v>
      </c>
      <c r="AU401" s="147" t="s">
        <v>83</v>
      </c>
      <c r="AY401" s="17" t="s">
        <v>181</v>
      </c>
      <c r="BE401" s="148">
        <f>IF(N401="základní",J401,0)</f>
        <v>0</v>
      </c>
      <c r="BF401" s="148">
        <f>IF(N401="snížená",J401,0)</f>
        <v>0</v>
      </c>
      <c r="BG401" s="148">
        <f>IF(N401="zákl. přenesená",J401,0)</f>
        <v>0</v>
      </c>
      <c r="BH401" s="148">
        <f>IF(N401="sníž. přenesená",J401,0)</f>
        <v>0</v>
      </c>
      <c r="BI401" s="148">
        <f>IF(N401="nulová",J401,0)</f>
        <v>0</v>
      </c>
      <c r="BJ401" s="17" t="s">
        <v>83</v>
      </c>
      <c r="BK401" s="148">
        <f>ROUND(I401*H401,2)</f>
        <v>0</v>
      </c>
      <c r="BL401" s="17" t="s">
        <v>200</v>
      </c>
      <c r="BM401" s="147" t="s">
        <v>988</v>
      </c>
    </row>
    <row r="402" spans="2:65" s="1" customFormat="1" ht="11.25">
      <c r="B402" s="32"/>
      <c r="D402" s="149" t="s">
        <v>190</v>
      </c>
      <c r="F402" s="150" t="s">
        <v>3832</v>
      </c>
      <c r="I402" s="151"/>
      <c r="L402" s="32"/>
      <c r="M402" s="152"/>
      <c r="T402" s="56"/>
      <c r="AT402" s="17" t="s">
        <v>190</v>
      </c>
      <c r="AU402" s="17" t="s">
        <v>83</v>
      </c>
    </row>
    <row r="403" spans="2:65" s="1" customFormat="1" ht="16.5" customHeight="1">
      <c r="B403" s="134"/>
      <c r="C403" s="135" t="s">
        <v>1810</v>
      </c>
      <c r="D403" s="135" t="s">
        <v>182</v>
      </c>
      <c r="E403" s="136" t="s">
        <v>3905</v>
      </c>
      <c r="F403" s="137" t="s">
        <v>3835</v>
      </c>
      <c r="G403" s="138" t="s">
        <v>287</v>
      </c>
      <c r="H403" s="139">
        <v>2</v>
      </c>
      <c r="I403" s="140"/>
      <c r="J403" s="141">
        <f>ROUND(I403*H403,2)</f>
        <v>0</v>
      </c>
      <c r="K403" s="137" t="s">
        <v>1</v>
      </c>
      <c r="L403" s="142"/>
      <c r="M403" s="143" t="s">
        <v>1</v>
      </c>
      <c r="N403" s="144" t="s">
        <v>41</v>
      </c>
      <c r="P403" s="145">
        <f>O403*H403</f>
        <v>0</v>
      </c>
      <c r="Q403" s="145">
        <v>0</v>
      </c>
      <c r="R403" s="145">
        <f>Q403*H403</f>
        <v>0</v>
      </c>
      <c r="S403" s="145">
        <v>0</v>
      </c>
      <c r="T403" s="146">
        <f>S403*H403</f>
        <v>0</v>
      </c>
      <c r="AR403" s="147" t="s">
        <v>220</v>
      </c>
      <c r="AT403" s="147" t="s">
        <v>182</v>
      </c>
      <c r="AU403" s="147" t="s">
        <v>83</v>
      </c>
      <c r="AY403" s="17" t="s">
        <v>181</v>
      </c>
      <c r="BE403" s="148">
        <f>IF(N403="základní",J403,0)</f>
        <v>0</v>
      </c>
      <c r="BF403" s="148">
        <f>IF(N403="snížená",J403,0)</f>
        <v>0</v>
      </c>
      <c r="BG403" s="148">
        <f>IF(N403="zákl. přenesená",J403,0)</f>
        <v>0</v>
      </c>
      <c r="BH403" s="148">
        <f>IF(N403="sníž. přenesená",J403,0)</f>
        <v>0</v>
      </c>
      <c r="BI403" s="148">
        <f>IF(N403="nulová",J403,0)</f>
        <v>0</v>
      </c>
      <c r="BJ403" s="17" t="s">
        <v>83</v>
      </c>
      <c r="BK403" s="148">
        <f>ROUND(I403*H403,2)</f>
        <v>0</v>
      </c>
      <c r="BL403" s="17" t="s">
        <v>200</v>
      </c>
      <c r="BM403" s="147" t="s">
        <v>991</v>
      </c>
    </row>
    <row r="404" spans="2:65" s="1" customFormat="1" ht="11.25">
      <c r="B404" s="32"/>
      <c r="D404" s="149" t="s">
        <v>190</v>
      </c>
      <c r="F404" s="150" t="s">
        <v>3835</v>
      </c>
      <c r="I404" s="151"/>
      <c r="L404" s="32"/>
      <c r="M404" s="152"/>
      <c r="T404" s="56"/>
      <c r="AT404" s="17" t="s">
        <v>190</v>
      </c>
      <c r="AU404" s="17" t="s">
        <v>83</v>
      </c>
    </row>
    <row r="405" spans="2:65" s="1" customFormat="1" ht="16.5" customHeight="1">
      <c r="B405" s="134"/>
      <c r="C405" s="135" t="s">
        <v>1030</v>
      </c>
      <c r="D405" s="135" t="s">
        <v>182</v>
      </c>
      <c r="E405" s="136" t="s">
        <v>3906</v>
      </c>
      <c r="F405" s="137" t="s">
        <v>3838</v>
      </c>
      <c r="G405" s="138" t="s">
        <v>287</v>
      </c>
      <c r="H405" s="139">
        <v>1</v>
      </c>
      <c r="I405" s="140"/>
      <c r="J405" s="141">
        <f>ROUND(I405*H405,2)</f>
        <v>0</v>
      </c>
      <c r="K405" s="137" t="s">
        <v>1</v>
      </c>
      <c r="L405" s="142"/>
      <c r="M405" s="143" t="s">
        <v>1</v>
      </c>
      <c r="N405" s="144" t="s">
        <v>41</v>
      </c>
      <c r="P405" s="145">
        <f>O405*H405</f>
        <v>0</v>
      </c>
      <c r="Q405" s="145">
        <v>0</v>
      </c>
      <c r="R405" s="145">
        <f>Q405*H405</f>
        <v>0</v>
      </c>
      <c r="S405" s="145">
        <v>0</v>
      </c>
      <c r="T405" s="146">
        <f>S405*H405</f>
        <v>0</v>
      </c>
      <c r="AR405" s="147" t="s">
        <v>220</v>
      </c>
      <c r="AT405" s="147" t="s">
        <v>182</v>
      </c>
      <c r="AU405" s="147" t="s">
        <v>83</v>
      </c>
      <c r="AY405" s="17" t="s">
        <v>181</v>
      </c>
      <c r="BE405" s="148">
        <f>IF(N405="základní",J405,0)</f>
        <v>0</v>
      </c>
      <c r="BF405" s="148">
        <f>IF(N405="snížená",J405,0)</f>
        <v>0</v>
      </c>
      <c r="BG405" s="148">
        <f>IF(N405="zákl. přenesená",J405,0)</f>
        <v>0</v>
      </c>
      <c r="BH405" s="148">
        <f>IF(N405="sníž. přenesená",J405,0)</f>
        <v>0</v>
      </c>
      <c r="BI405" s="148">
        <f>IF(N405="nulová",J405,0)</f>
        <v>0</v>
      </c>
      <c r="BJ405" s="17" t="s">
        <v>83</v>
      </c>
      <c r="BK405" s="148">
        <f>ROUND(I405*H405,2)</f>
        <v>0</v>
      </c>
      <c r="BL405" s="17" t="s">
        <v>200</v>
      </c>
      <c r="BM405" s="147" t="s">
        <v>994</v>
      </c>
    </row>
    <row r="406" spans="2:65" s="1" customFormat="1" ht="11.25">
      <c r="B406" s="32"/>
      <c r="D406" s="149" t="s">
        <v>190</v>
      </c>
      <c r="F406" s="150" t="s">
        <v>3838</v>
      </c>
      <c r="I406" s="151"/>
      <c r="L406" s="32"/>
      <c r="M406" s="152"/>
      <c r="T406" s="56"/>
      <c r="AT406" s="17" t="s">
        <v>190</v>
      </c>
      <c r="AU406" s="17" t="s">
        <v>83</v>
      </c>
    </row>
    <row r="407" spans="2:65" s="1" customFormat="1" ht="16.5" customHeight="1">
      <c r="B407" s="134"/>
      <c r="C407" s="135" t="s">
        <v>1821</v>
      </c>
      <c r="D407" s="135" t="s">
        <v>182</v>
      </c>
      <c r="E407" s="136" t="s">
        <v>3907</v>
      </c>
      <c r="F407" s="137" t="s">
        <v>3803</v>
      </c>
      <c r="G407" s="138" t="s">
        <v>217</v>
      </c>
      <c r="H407" s="139">
        <v>210</v>
      </c>
      <c r="I407" s="140"/>
      <c r="J407" s="141">
        <f>ROUND(I407*H407,2)</f>
        <v>0</v>
      </c>
      <c r="K407" s="137" t="s">
        <v>1</v>
      </c>
      <c r="L407" s="142"/>
      <c r="M407" s="143" t="s">
        <v>1</v>
      </c>
      <c r="N407" s="144" t="s">
        <v>41</v>
      </c>
      <c r="P407" s="145">
        <f>O407*H407</f>
        <v>0</v>
      </c>
      <c r="Q407" s="145">
        <v>0</v>
      </c>
      <c r="R407" s="145">
        <f>Q407*H407</f>
        <v>0</v>
      </c>
      <c r="S407" s="145">
        <v>0</v>
      </c>
      <c r="T407" s="146">
        <f>S407*H407</f>
        <v>0</v>
      </c>
      <c r="AR407" s="147" t="s">
        <v>220</v>
      </c>
      <c r="AT407" s="147" t="s">
        <v>182</v>
      </c>
      <c r="AU407" s="147" t="s">
        <v>83</v>
      </c>
      <c r="AY407" s="17" t="s">
        <v>181</v>
      </c>
      <c r="BE407" s="148">
        <f>IF(N407="základní",J407,0)</f>
        <v>0</v>
      </c>
      <c r="BF407" s="148">
        <f>IF(N407="snížená",J407,0)</f>
        <v>0</v>
      </c>
      <c r="BG407" s="148">
        <f>IF(N407="zákl. přenesená",J407,0)</f>
        <v>0</v>
      </c>
      <c r="BH407" s="148">
        <f>IF(N407="sníž. přenesená",J407,0)</f>
        <v>0</v>
      </c>
      <c r="BI407" s="148">
        <f>IF(N407="nulová",J407,0)</f>
        <v>0</v>
      </c>
      <c r="BJ407" s="17" t="s">
        <v>83</v>
      </c>
      <c r="BK407" s="148">
        <f>ROUND(I407*H407,2)</f>
        <v>0</v>
      </c>
      <c r="BL407" s="17" t="s">
        <v>200</v>
      </c>
      <c r="BM407" s="147" t="s">
        <v>997</v>
      </c>
    </row>
    <row r="408" spans="2:65" s="1" customFormat="1" ht="11.25">
      <c r="B408" s="32"/>
      <c r="D408" s="149" t="s">
        <v>190</v>
      </c>
      <c r="F408" s="150" t="s">
        <v>3803</v>
      </c>
      <c r="I408" s="151"/>
      <c r="L408" s="32"/>
      <c r="M408" s="152"/>
      <c r="T408" s="56"/>
      <c r="AT408" s="17" t="s">
        <v>190</v>
      </c>
      <c r="AU408" s="17" t="s">
        <v>83</v>
      </c>
    </row>
    <row r="409" spans="2:65" s="1" customFormat="1" ht="16.5" customHeight="1">
      <c r="B409" s="134"/>
      <c r="C409" s="135" t="s">
        <v>1033</v>
      </c>
      <c r="D409" s="135" t="s">
        <v>182</v>
      </c>
      <c r="E409" s="136" t="s">
        <v>3908</v>
      </c>
      <c r="F409" s="137" t="s">
        <v>3806</v>
      </c>
      <c r="G409" s="138" t="s">
        <v>217</v>
      </c>
      <c r="H409" s="139">
        <v>320</v>
      </c>
      <c r="I409" s="140"/>
      <c r="J409" s="141">
        <f>ROUND(I409*H409,2)</f>
        <v>0</v>
      </c>
      <c r="K409" s="137" t="s">
        <v>1</v>
      </c>
      <c r="L409" s="142"/>
      <c r="M409" s="143" t="s">
        <v>1</v>
      </c>
      <c r="N409" s="144" t="s">
        <v>41</v>
      </c>
      <c r="P409" s="145">
        <f>O409*H409</f>
        <v>0</v>
      </c>
      <c r="Q409" s="145">
        <v>0</v>
      </c>
      <c r="R409" s="145">
        <f>Q409*H409</f>
        <v>0</v>
      </c>
      <c r="S409" s="145">
        <v>0</v>
      </c>
      <c r="T409" s="146">
        <f>S409*H409</f>
        <v>0</v>
      </c>
      <c r="AR409" s="147" t="s">
        <v>220</v>
      </c>
      <c r="AT409" s="147" t="s">
        <v>182</v>
      </c>
      <c r="AU409" s="147" t="s">
        <v>83</v>
      </c>
      <c r="AY409" s="17" t="s">
        <v>181</v>
      </c>
      <c r="BE409" s="148">
        <f>IF(N409="základní",J409,0)</f>
        <v>0</v>
      </c>
      <c r="BF409" s="148">
        <f>IF(N409="snížená",J409,0)</f>
        <v>0</v>
      </c>
      <c r="BG409" s="148">
        <f>IF(N409="zákl. přenesená",J409,0)</f>
        <v>0</v>
      </c>
      <c r="BH409" s="148">
        <f>IF(N409="sníž. přenesená",J409,0)</f>
        <v>0</v>
      </c>
      <c r="BI409" s="148">
        <f>IF(N409="nulová",J409,0)</f>
        <v>0</v>
      </c>
      <c r="BJ409" s="17" t="s">
        <v>83</v>
      </c>
      <c r="BK409" s="148">
        <f>ROUND(I409*H409,2)</f>
        <v>0</v>
      </c>
      <c r="BL409" s="17" t="s">
        <v>200</v>
      </c>
      <c r="BM409" s="147" t="s">
        <v>1000</v>
      </c>
    </row>
    <row r="410" spans="2:65" s="1" customFormat="1" ht="11.25">
      <c r="B410" s="32"/>
      <c r="D410" s="149" t="s">
        <v>190</v>
      </c>
      <c r="F410" s="150" t="s">
        <v>3806</v>
      </c>
      <c r="I410" s="151"/>
      <c r="L410" s="32"/>
      <c r="M410" s="152"/>
      <c r="T410" s="56"/>
      <c r="AT410" s="17" t="s">
        <v>190</v>
      </c>
      <c r="AU410" s="17" t="s">
        <v>83</v>
      </c>
    </row>
    <row r="411" spans="2:65" s="1" customFormat="1" ht="24.2" customHeight="1">
      <c r="B411" s="134"/>
      <c r="C411" s="135" t="s">
        <v>1830</v>
      </c>
      <c r="D411" s="135" t="s">
        <v>182</v>
      </c>
      <c r="E411" s="136" t="s">
        <v>3909</v>
      </c>
      <c r="F411" s="137" t="s">
        <v>3723</v>
      </c>
      <c r="G411" s="138" t="s">
        <v>287</v>
      </c>
      <c r="H411" s="139">
        <v>1</v>
      </c>
      <c r="I411" s="140"/>
      <c r="J411" s="141">
        <f>ROUND(I411*H411,2)</f>
        <v>0</v>
      </c>
      <c r="K411" s="137" t="s">
        <v>1</v>
      </c>
      <c r="L411" s="142"/>
      <c r="M411" s="143" t="s">
        <v>1</v>
      </c>
      <c r="N411" s="144" t="s">
        <v>41</v>
      </c>
      <c r="P411" s="145">
        <f>O411*H411</f>
        <v>0</v>
      </c>
      <c r="Q411" s="145">
        <v>0</v>
      </c>
      <c r="R411" s="145">
        <f>Q411*H411</f>
        <v>0</v>
      </c>
      <c r="S411" s="145">
        <v>0</v>
      </c>
      <c r="T411" s="146">
        <f>S411*H411</f>
        <v>0</v>
      </c>
      <c r="AR411" s="147" t="s">
        <v>220</v>
      </c>
      <c r="AT411" s="147" t="s">
        <v>182</v>
      </c>
      <c r="AU411" s="147" t="s">
        <v>83</v>
      </c>
      <c r="AY411" s="17" t="s">
        <v>181</v>
      </c>
      <c r="BE411" s="148">
        <f>IF(N411="základní",J411,0)</f>
        <v>0</v>
      </c>
      <c r="BF411" s="148">
        <f>IF(N411="snížená",J411,0)</f>
        <v>0</v>
      </c>
      <c r="BG411" s="148">
        <f>IF(N411="zákl. přenesená",J411,0)</f>
        <v>0</v>
      </c>
      <c r="BH411" s="148">
        <f>IF(N411="sníž. přenesená",J411,0)</f>
        <v>0</v>
      </c>
      <c r="BI411" s="148">
        <f>IF(N411="nulová",J411,0)</f>
        <v>0</v>
      </c>
      <c r="BJ411" s="17" t="s">
        <v>83</v>
      </c>
      <c r="BK411" s="148">
        <f>ROUND(I411*H411,2)</f>
        <v>0</v>
      </c>
      <c r="BL411" s="17" t="s">
        <v>200</v>
      </c>
      <c r="BM411" s="147" t="s">
        <v>1003</v>
      </c>
    </row>
    <row r="412" spans="2:65" s="1" customFormat="1" ht="19.5">
      <c r="B412" s="32"/>
      <c r="D412" s="149" t="s">
        <v>190</v>
      </c>
      <c r="F412" s="150" t="s">
        <v>3723</v>
      </c>
      <c r="I412" s="151"/>
      <c r="L412" s="32"/>
      <c r="M412" s="165"/>
      <c r="N412" s="166"/>
      <c r="O412" s="166"/>
      <c r="P412" s="166"/>
      <c r="Q412" s="166"/>
      <c r="R412" s="166"/>
      <c r="S412" s="166"/>
      <c r="T412" s="167"/>
      <c r="AT412" s="17" t="s">
        <v>190</v>
      </c>
      <c r="AU412" s="17" t="s">
        <v>83</v>
      </c>
    </row>
    <row r="413" spans="2:65" s="1" customFormat="1" ht="6.95" customHeight="1">
      <c r="B413" s="44"/>
      <c r="C413" s="45"/>
      <c r="D413" s="45"/>
      <c r="E413" s="45"/>
      <c r="F413" s="45"/>
      <c r="G413" s="45"/>
      <c r="H413" s="45"/>
      <c r="I413" s="45"/>
      <c r="J413" s="45"/>
      <c r="K413" s="45"/>
      <c r="L413" s="32"/>
    </row>
  </sheetData>
  <autoFilter ref="C126:K412" xr:uid="{00000000-0009-0000-0000-000010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2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149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16.5" customHeight="1">
      <c r="B9" s="32"/>
      <c r="E9" s="242" t="s">
        <v>3910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3911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839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839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ROUND(J127,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ROUND((SUM(BE127:BE228)),  2)</f>
        <v>0</v>
      </c>
      <c r="I35" s="96">
        <v>0.21</v>
      </c>
      <c r="J35" s="85">
        <f>ROUND(((SUM(BE127:BE228))*I35),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ROUND((SUM(BF127:BF228)),  2)</f>
        <v>0</v>
      </c>
      <c r="I36" s="96">
        <v>0.12</v>
      </c>
      <c r="J36" s="85">
        <f>ROUND(((SUM(BF127:BF228))*I36),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ROUND((SUM(BG127:BG228)),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ROUND((SUM(BH127:BH228)),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ROUND((SUM(BI127:BI228)),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16.5" customHeight="1">
      <c r="B87" s="32"/>
      <c r="E87" s="242" t="s">
        <v>3910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SO.04 -01 - Plynovodní přípojka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CM projekt s.r.o. , Bratislavská 5, Hustopeče u Br</v>
      </c>
      <c r="L93" s="32"/>
    </row>
    <row r="94" spans="2:12" s="1" customFormat="1" ht="40.15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CM projekt s.r.o. , Bratislavská 5, Hustopeče u Br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J127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3912</v>
      </c>
      <c r="E99" s="110"/>
      <c r="F99" s="110"/>
      <c r="G99" s="110"/>
      <c r="H99" s="110"/>
      <c r="I99" s="110"/>
      <c r="J99" s="111">
        <f>J128</f>
        <v>0</v>
      </c>
      <c r="L99" s="108"/>
    </row>
    <row r="100" spans="2:47" s="8" customFormat="1" ht="24.95" customHeight="1">
      <c r="B100" s="108"/>
      <c r="D100" s="109" t="s">
        <v>3913</v>
      </c>
      <c r="E100" s="110"/>
      <c r="F100" s="110"/>
      <c r="G100" s="110"/>
      <c r="H100" s="110"/>
      <c r="I100" s="110"/>
      <c r="J100" s="111">
        <f>J153</f>
        <v>0</v>
      </c>
      <c r="L100" s="108"/>
    </row>
    <row r="101" spans="2:47" s="8" customFormat="1" ht="24.95" customHeight="1">
      <c r="B101" s="108"/>
      <c r="D101" s="109" t="s">
        <v>3914</v>
      </c>
      <c r="E101" s="110"/>
      <c r="F101" s="110"/>
      <c r="G101" s="110"/>
      <c r="H101" s="110"/>
      <c r="I101" s="110"/>
      <c r="J101" s="111">
        <f>J157</f>
        <v>0</v>
      </c>
      <c r="L101" s="108"/>
    </row>
    <row r="102" spans="2:47" s="8" customFormat="1" ht="24.95" customHeight="1">
      <c r="B102" s="108"/>
      <c r="D102" s="109" t="s">
        <v>3915</v>
      </c>
      <c r="E102" s="110"/>
      <c r="F102" s="110"/>
      <c r="G102" s="110"/>
      <c r="H102" s="110"/>
      <c r="I102" s="110"/>
      <c r="J102" s="111">
        <f>J161</f>
        <v>0</v>
      </c>
      <c r="L102" s="108"/>
    </row>
    <row r="103" spans="2:47" s="8" customFormat="1" ht="24.95" customHeight="1">
      <c r="B103" s="108"/>
      <c r="D103" s="109" t="s">
        <v>848</v>
      </c>
      <c r="E103" s="110"/>
      <c r="F103" s="110"/>
      <c r="G103" s="110"/>
      <c r="H103" s="110"/>
      <c r="I103" s="110"/>
      <c r="J103" s="111">
        <f>J201</f>
        <v>0</v>
      </c>
      <c r="L103" s="108"/>
    </row>
    <row r="104" spans="2:47" s="8" customFormat="1" ht="24.95" customHeight="1">
      <c r="B104" s="108"/>
      <c r="D104" s="109" t="s">
        <v>3916</v>
      </c>
      <c r="E104" s="110"/>
      <c r="F104" s="110"/>
      <c r="G104" s="110"/>
      <c r="H104" s="110"/>
      <c r="I104" s="110"/>
      <c r="J104" s="111">
        <f>J208</f>
        <v>0</v>
      </c>
      <c r="L104" s="108"/>
    </row>
    <row r="105" spans="2:47" s="8" customFormat="1" ht="24.95" customHeight="1">
      <c r="B105" s="108"/>
      <c r="D105" s="109" t="s">
        <v>849</v>
      </c>
      <c r="E105" s="110"/>
      <c r="F105" s="110"/>
      <c r="G105" s="110"/>
      <c r="H105" s="110"/>
      <c r="I105" s="110"/>
      <c r="J105" s="111">
        <f>J212</f>
        <v>0</v>
      </c>
      <c r="L105" s="108"/>
    </row>
    <row r="106" spans="2:47" s="1" customFormat="1" ht="21.75" customHeight="1">
      <c r="B106" s="32"/>
      <c r="L106" s="32"/>
    </row>
    <row r="107" spans="2:47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47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47" s="1" customFormat="1" ht="24.95" customHeight="1">
      <c r="B112" s="32"/>
      <c r="C112" s="21" t="s">
        <v>166</v>
      </c>
      <c r="L112" s="32"/>
    </row>
    <row r="113" spans="2:63" s="1" customFormat="1" ht="6.95" customHeight="1">
      <c r="B113" s="32"/>
      <c r="L113" s="32"/>
    </row>
    <row r="114" spans="2:63" s="1" customFormat="1" ht="12" customHeight="1">
      <c r="B114" s="32"/>
      <c r="C114" s="27" t="s">
        <v>16</v>
      </c>
      <c r="L114" s="32"/>
    </row>
    <row r="115" spans="2:63" s="1" customFormat="1" ht="16.5" customHeight="1">
      <c r="B115" s="32"/>
      <c r="E115" s="242" t="str">
        <f>E7</f>
        <v>ZUŠ BEDŘICHA SMETANY čp.142, LITOMYŠL</v>
      </c>
      <c r="F115" s="243"/>
      <c r="G115" s="243"/>
      <c r="H115" s="243"/>
      <c r="L115" s="32"/>
    </row>
    <row r="116" spans="2:63" ht="12" customHeight="1">
      <c r="B116" s="20"/>
      <c r="C116" s="27" t="s">
        <v>151</v>
      </c>
      <c r="L116" s="20"/>
    </row>
    <row r="117" spans="2:63" s="1" customFormat="1" ht="16.5" customHeight="1">
      <c r="B117" s="32"/>
      <c r="E117" s="242" t="s">
        <v>3910</v>
      </c>
      <c r="F117" s="244"/>
      <c r="G117" s="244"/>
      <c r="H117" s="244"/>
      <c r="L117" s="32"/>
    </row>
    <row r="118" spans="2:63" s="1" customFormat="1" ht="12" customHeight="1">
      <c r="B118" s="32"/>
      <c r="C118" s="27" t="s">
        <v>153</v>
      </c>
      <c r="L118" s="32"/>
    </row>
    <row r="119" spans="2:63" s="1" customFormat="1" ht="16.5" customHeight="1">
      <c r="B119" s="32"/>
      <c r="E119" s="198" t="str">
        <f>E11</f>
        <v>SO.04 -01 - Plynovodní přípojka</v>
      </c>
      <c r="F119" s="244"/>
      <c r="G119" s="244"/>
      <c r="H119" s="244"/>
      <c r="L119" s="32"/>
    </row>
    <row r="120" spans="2:63" s="1" customFormat="1" ht="6.95" customHeight="1">
      <c r="B120" s="32"/>
      <c r="L120" s="32"/>
    </row>
    <row r="121" spans="2:63" s="1" customFormat="1" ht="12" customHeight="1">
      <c r="B121" s="32"/>
      <c r="C121" s="27" t="s">
        <v>20</v>
      </c>
      <c r="F121" s="25" t="str">
        <f>F14</f>
        <v>Litomyšl</v>
      </c>
      <c r="I121" s="27" t="s">
        <v>22</v>
      </c>
      <c r="J121" s="52" t="str">
        <f>IF(J14="","",J14)</f>
        <v>6. 6. 2025</v>
      </c>
      <c r="L121" s="32"/>
    </row>
    <row r="122" spans="2:63" s="1" customFormat="1" ht="6.95" customHeight="1">
      <c r="B122" s="32"/>
      <c r="L122" s="32"/>
    </row>
    <row r="123" spans="2:63" s="1" customFormat="1" ht="40.15" customHeight="1">
      <c r="B123" s="32"/>
      <c r="C123" s="27" t="s">
        <v>24</v>
      </c>
      <c r="F123" s="25" t="str">
        <f>E17</f>
        <v>Město Litomyšl</v>
      </c>
      <c r="I123" s="27" t="s">
        <v>30</v>
      </c>
      <c r="J123" s="30" t="str">
        <f>E23</f>
        <v>CM projekt s.r.o. , Bratislavská 5, Hustopeče u Br</v>
      </c>
      <c r="L123" s="32"/>
    </row>
    <row r="124" spans="2:63" s="1" customFormat="1" ht="40.15" customHeight="1">
      <c r="B124" s="32"/>
      <c r="C124" s="27" t="s">
        <v>28</v>
      </c>
      <c r="F124" s="25" t="str">
        <f>IF(E20="","",E20)</f>
        <v>Vyplň údaj</v>
      </c>
      <c r="I124" s="27" t="s">
        <v>34</v>
      </c>
      <c r="J124" s="30" t="str">
        <f>E26</f>
        <v>CM projekt s.r.o. , Bratislavská 5, Hustopeče u Br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16"/>
      <c r="C126" s="117" t="s">
        <v>167</v>
      </c>
      <c r="D126" s="118" t="s">
        <v>61</v>
      </c>
      <c r="E126" s="118" t="s">
        <v>57</v>
      </c>
      <c r="F126" s="118" t="s">
        <v>58</v>
      </c>
      <c r="G126" s="118" t="s">
        <v>168</v>
      </c>
      <c r="H126" s="118" t="s">
        <v>169</v>
      </c>
      <c r="I126" s="118" t="s">
        <v>170</v>
      </c>
      <c r="J126" s="118" t="s">
        <v>159</v>
      </c>
      <c r="K126" s="119" t="s">
        <v>171</v>
      </c>
      <c r="L126" s="116"/>
      <c r="M126" s="59" t="s">
        <v>1</v>
      </c>
      <c r="N126" s="60" t="s">
        <v>40</v>
      </c>
      <c r="O126" s="60" t="s">
        <v>172</v>
      </c>
      <c r="P126" s="60" t="s">
        <v>173</v>
      </c>
      <c r="Q126" s="60" t="s">
        <v>174</v>
      </c>
      <c r="R126" s="60" t="s">
        <v>175</v>
      </c>
      <c r="S126" s="60" t="s">
        <v>176</v>
      </c>
      <c r="T126" s="61" t="s">
        <v>177</v>
      </c>
    </row>
    <row r="127" spans="2:63" s="1" customFormat="1" ht="22.9" customHeight="1">
      <c r="B127" s="32"/>
      <c r="C127" s="64" t="s">
        <v>178</v>
      </c>
      <c r="J127" s="120">
        <f>BK127</f>
        <v>0</v>
      </c>
      <c r="L127" s="32"/>
      <c r="M127" s="62"/>
      <c r="N127" s="53"/>
      <c r="O127" s="53"/>
      <c r="P127" s="121">
        <f>P128+P153+P157+P161+P201+P208+P212</f>
        <v>0</v>
      </c>
      <c r="Q127" s="53"/>
      <c r="R127" s="121">
        <f>R128+R153+R157+R161+R201+R208+R212</f>
        <v>0</v>
      </c>
      <c r="S127" s="53"/>
      <c r="T127" s="122">
        <f>T128+T153+T157+T161+T201+T208+T212</f>
        <v>0</v>
      </c>
      <c r="AT127" s="17" t="s">
        <v>75</v>
      </c>
      <c r="AU127" s="17" t="s">
        <v>161</v>
      </c>
      <c r="BK127" s="123">
        <f>BK128+BK153+BK157+BK161+BK201+BK208+BK212</f>
        <v>0</v>
      </c>
    </row>
    <row r="128" spans="2:63" s="11" customFormat="1" ht="25.9" customHeight="1">
      <c r="B128" s="124"/>
      <c r="D128" s="125" t="s">
        <v>75</v>
      </c>
      <c r="E128" s="126" t="s">
        <v>83</v>
      </c>
      <c r="F128" s="126" t="s">
        <v>1203</v>
      </c>
      <c r="I128" s="127"/>
      <c r="J128" s="128">
        <f>BK128</f>
        <v>0</v>
      </c>
      <c r="L128" s="124"/>
      <c r="M128" s="129"/>
      <c r="P128" s="130">
        <f>SUM(P129:P152)</f>
        <v>0</v>
      </c>
      <c r="R128" s="130">
        <f>SUM(R129:R152)</f>
        <v>0</v>
      </c>
      <c r="T128" s="131">
        <f>SUM(T129:T152)</f>
        <v>0</v>
      </c>
      <c r="AR128" s="125" t="s">
        <v>83</v>
      </c>
      <c r="AT128" s="132" t="s">
        <v>75</v>
      </c>
      <c r="AU128" s="132" t="s">
        <v>76</v>
      </c>
      <c r="AY128" s="125" t="s">
        <v>181</v>
      </c>
      <c r="BK128" s="133">
        <f>SUM(BK129:BK152)</f>
        <v>0</v>
      </c>
    </row>
    <row r="129" spans="2:65" s="1" customFormat="1" ht="24.2" customHeight="1">
      <c r="B129" s="134"/>
      <c r="C129" s="153" t="s">
        <v>83</v>
      </c>
      <c r="D129" s="153" t="s">
        <v>191</v>
      </c>
      <c r="E129" s="154" t="s">
        <v>3917</v>
      </c>
      <c r="F129" s="155" t="s">
        <v>3918</v>
      </c>
      <c r="G129" s="156" t="s">
        <v>1211</v>
      </c>
      <c r="H129" s="157">
        <v>5</v>
      </c>
      <c r="I129" s="158"/>
      <c r="J129" s="159">
        <f>ROUND(I129*H129,2)</f>
        <v>0</v>
      </c>
      <c r="K129" s="155" t="s">
        <v>854</v>
      </c>
      <c r="L129" s="32"/>
      <c r="M129" s="160" t="s">
        <v>1</v>
      </c>
      <c r="N129" s="161" t="s">
        <v>41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200</v>
      </c>
      <c r="AT129" s="147" t="s">
        <v>191</v>
      </c>
      <c r="AU129" s="147" t="s">
        <v>83</v>
      </c>
      <c r="AY129" s="17" t="s">
        <v>181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83</v>
      </c>
      <c r="BK129" s="148">
        <f>ROUND(I129*H129,2)</f>
        <v>0</v>
      </c>
      <c r="BL129" s="17" t="s">
        <v>200</v>
      </c>
      <c r="BM129" s="147" t="s">
        <v>85</v>
      </c>
    </row>
    <row r="130" spans="2:65" s="1" customFormat="1" ht="19.5">
      <c r="B130" s="32"/>
      <c r="D130" s="149" t="s">
        <v>190</v>
      </c>
      <c r="F130" s="150" t="s">
        <v>3918</v>
      </c>
      <c r="I130" s="151"/>
      <c r="L130" s="32"/>
      <c r="M130" s="152"/>
      <c r="T130" s="56"/>
      <c r="AT130" s="17" t="s">
        <v>190</v>
      </c>
      <c r="AU130" s="17" t="s">
        <v>83</v>
      </c>
    </row>
    <row r="131" spans="2:65" s="1" customFormat="1" ht="48.75">
      <c r="B131" s="32"/>
      <c r="D131" s="149" t="s">
        <v>467</v>
      </c>
      <c r="F131" s="164" t="s">
        <v>3919</v>
      </c>
      <c r="I131" s="151"/>
      <c r="L131" s="32"/>
      <c r="M131" s="152"/>
      <c r="T131" s="56"/>
      <c r="AT131" s="17" t="s">
        <v>467</v>
      </c>
      <c r="AU131" s="17" t="s">
        <v>83</v>
      </c>
    </row>
    <row r="132" spans="2:65" s="1" customFormat="1" ht="21.75" customHeight="1">
      <c r="B132" s="134"/>
      <c r="C132" s="153" t="s">
        <v>85</v>
      </c>
      <c r="D132" s="153" t="s">
        <v>191</v>
      </c>
      <c r="E132" s="154" t="s">
        <v>3920</v>
      </c>
      <c r="F132" s="155" t="s">
        <v>3921</v>
      </c>
      <c r="G132" s="156" t="s">
        <v>1211</v>
      </c>
      <c r="H132" s="157">
        <v>3</v>
      </c>
      <c r="I132" s="158"/>
      <c r="J132" s="159">
        <f>ROUND(I132*H132,2)</f>
        <v>0</v>
      </c>
      <c r="K132" s="155" t="s">
        <v>854</v>
      </c>
      <c r="L132" s="32"/>
      <c r="M132" s="160" t="s">
        <v>1</v>
      </c>
      <c r="N132" s="161" t="s">
        <v>41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200</v>
      </c>
      <c r="AT132" s="147" t="s">
        <v>191</v>
      </c>
      <c r="AU132" s="147" t="s">
        <v>83</v>
      </c>
      <c r="AY132" s="17" t="s">
        <v>181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200</v>
      </c>
      <c r="BM132" s="147" t="s">
        <v>200</v>
      </c>
    </row>
    <row r="133" spans="2:65" s="1" customFormat="1" ht="11.25">
      <c r="B133" s="32"/>
      <c r="D133" s="149" t="s">
        <v>190</v>
      </c>
      <c r="F133" s="150" t="s">
        <v>3921</v>
      </c>
      <c r="I133" s="151"/>
      <c r="L133" s="32"/>
      <c r="M133" s="152"/>
      <c r="T133" s="56"/>
      <c r="AT133" s="17" t="s">
        <v>190</v>
      </c>
      <c r="AU133" s="17" t="s">
        <v>83</v>
      </c>
    </row>
    <row r="134" spans="2:65" s="1" customFormat="1" ht="58.5">
      <c r="B134" s="32"/>
      <c r="D134" s="149" t="s">
        <v>467</v>
      </c>
      <c r="F134" s="164" t="s">
        <v>3922</v>
      </c>
      <c r="I134" s="151"/>
      <c r="L134" s="32"/>
      <c r="M134" s="152"/>
      <c r="T134" s="56"/>
      <c r="AT134" s="17" t="s">
        <v>467</v>
      </c>
      <c r="AU134" s="17" t="s">
        <v>83</v>
      </c>
    </row>
    <row r="135" spans="2:65" s="1" customFormat="1" ht="24.2" customHeight="1">
      <c r="B135" s="134"/>
      <c r="C135" s="153" t="s">
        <v>91</v>
      </c>
      <c r="D135" s="153" t="s">
        <v>191</v>
      </c>
      <c r="E135" s="154" t="s">
        <v>3923</v>
      </c>
      <c r="F135" s="155" t="s">
        <v>3924</v>
      </c>
      <c r="G135" s="156" t="s">
        <v>1211</v>
      </c>
      <c r="H135" s="157">
        <v>8</v>
      </c>
      <c r="I135" s="158"/>
      <c r="J135" s="159">
        <f>ROUND(I135*H135,2)</f>
        <v>0</v>
      </c>
      <c r="K135" s="155" t="s">
        <v>854</v>
      </c>
      <c r="L135" s="32"/>
      <c r="M135" s="160" t="s">
        <v>1</v>
      </c>
      <c r="N135" s="161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200</v>
      </c>
      <c r="AT135" s="147" t="s">
        <v>191</v>
      </c>
      <c r="AU135" s="147" t="s">
        <v>83</v>
      </c>
      <c r="AY135" s="17" t="s">
        <v>181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200</v>
      </c>
      <c r="BM135" s="147" t="s">
        <v>209</v>
      </c>
    </row>
    <row r="136" spans="2:65" s="1" customFormat="1" ht="19.5">
      <c r="B136" s="32"/>
      <c r="D136" s="149" t="s">
        <v>190</v>
      </c>
      <c r="F136" s="150" t="s">
        <v>3924</v>
      </c>
      <c r="I136" s="151"/>
      <c r="L136" s="32"/>
      <c r="M136" s="152"/>
      <c r="T136" s="56"/>
      <c r="AT136" s="17" t="s">
        <v>190</v>
      </c>
      <c r="AU136" s="17" t="s">
        <v>83</v>
      </c>
    </row>
    <row r="137" spans="2:65" s="1" customFormat="1" ht="29.25">
      <c r="B137" s="32"/>
      <c r="D137" s="149" t="s">
        <v>467</v>
      </c>
      <c r="F137" s="164" t="s">
        <v>3925</v>
      </c>
      <c r="I137" s="151"/>
      <c r="L137" s="32"/>
      <c r="M137" s="152"/>
      <c r="T137" s="56"/>
      <c r="AT137" s="17" t="s">
        <v>467</v>
      </c>
      <c r="AU137" s="17" t="s">
        <v>83</v>
      </c>
    </row>
    <row r="138" spans="2:65" s="1" customFormat="1" ht="24.2" customHeight="1">
      <c r="B138" s="134"/>
      <c r="C138" s="153" t="s">
        <v>200</v>
      </c>
      <c r="D138" s="153" t="s">
        <v>191</v>
      </c>
      <c r="E138" s="154" t="s">
        <v>3926</v>
      </c>
      <c r="F138" s="155" t="s">
        <v>3927</v>
      </c>
      <c r="G138" s="156" t="s">
        <v>1211</v>
      </c>
      <c r="H138" s="157">
        <v>3</v>
      </c>
      <c r="I138" s="158"/>
      <c r="J138" s="159">
        <f>ROUND(I138*H138,2)</f>
        <v>0</v>
      </c>
      <c r="K138" s="155" t="s">
        <v>854</v>
      </c>
      <c r="L138" s="32"/>
      <c r="M138" s="160" t="s">
        <v>1</v>
      </c>
      <c r="N138" s="161" t="s">
        <v>41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200</v>
      </c>
      <c r="AT138" s="147" t="s">
        <v>191</v>
      </c>
      <c r="AU138" s="147" t="s">
        <v>83</v>
      </c>
      <c r="AY138" s="17" t="s">
        <v>181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200</v>
      </c>
      <c r="BM138" s="147" t="s">
        <v>220</v>
      </c>
    </row>
    <row r="139" spans="2:65" s="1" customFormat="1" ht="19.5">
      <c r="B139" s="32"/>
      <c r="D139" s="149" t="s">
        <v>190</v>
      </c>
      <c r="F139" s="150" t="s">
        <v>3927</v>
      </c>
      <c r="I139" s="151"/>
      <c r="L139" s="32"/>
      <c r="M139" s="152"/>
      <c r="T139" s="56"/>
      <c r="AT139" s="17" t="s">
        <v>190</v>
      </c>
      <c r="AU139" s="17" t="s">
        <v>83</v>
      </c>
    </row>
    <row r="140" spans="2:65" s="1" customFormat="1" ht="29.25">
      <c r="B140" s="32"/>
      <c r="D140" s="149" t="s">
        <v>467</v>
      </c>
      <c r="F140" s="164" t="s">
        <v>3928</v>
      </c>
      <c r="I140" s="151"/>
      <c r="L140" s="32"/>
      <c r="M140" s="152"/>
      <c r="T140" s="56"/>
      <c r="AT140" s="17" t="s">
        <v>467</v>
      </c>
      <c r="AU140" s="17" t="s">
        <v>83</v>
      </c>
    </row>
    <row r="141" spans="2:65" s="1" customFormat="1" ht="24.2" customHeight="1">
      <c r="B141" s="134"/>
      <c r="C141" s="153" t="s">
        <v>204</v>
      </c>
      <c r="D141" s="153" t="s">
        <v>191</v>
      </c>
      <c r="E141" s="154" t="s">
        <v>3929</v>
      </c>
      <c r="F141" s="155" t="s">
        <v>3930</v>
      </c>
      <c r="G141" s="156" t="s">
        <v>1211</v>
      </c>
      <c r="H141" s="157">
        <v>5</v>
      </c>
      <c r="I141" s="158"/>
      <c r="J141" s="159">
        <f>ROUND(I141*H141,2)</f>
        <v>0</v>
      </c>
      <c r="K141" s="155" t="s">
        <v>854</v>
      </c>
      <c r="L141" s="32"/>
      <c r="M141" s="160" t="s">
        <v>1</v>
      </c>
      <c r="N141" s="161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200</v>
      </c>
      <c r="AT141" s="147" t="s">
        <v>191</v>
      </c>
      <c r="AU141" s="147" t="s">
        <v>83</v>
      </c>
      <c r="AY141" s="17" t="s">
        <v>181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200</v>
      </c>
      <c r="BM141" s="147" t="s">
        <v>228</v>
      </c>
    </row>
    <row r="142" spans="2:65" s="1" customFormat="1" ht="19.5">
      <c r="B142" s="32"/>
      <c r="D142" s="149" t="s">
        <v>190</v>
      </c>
      <c r="F142" s="150" t="s">
        <v>3930</v>
      </c>
      <c r="I142" s="151"/>
      <c r="L142" s="32"/>
      <c r="M142" s="152"/>
      <c r="T142" s="56"/>
      <c r="AT142" s="17" t="s">
        <v>190</v>
      </c>
      <c r="AU142" s="17" t="s">
        <v>83</v>
      </c>
    </row>
    <row r="143" spans="2:65" s="1" customFormat="1" ht="29.25">
      <c r="B143" s="32"/>
      <c r="D143" s="149" t="s">
        <v>467</v>
      </c>
      <c r="F143" s="164" t="s">
        <v>3928</v>
      </c>
      <c r="I143" s="151"/>
      <c r="L143" s="32"/>
      <c r="M143" s="152"/>
      <c r="T143" s="56"/>
      <c r="AT143" s="17" t="s">
        <v>467</v>
      </c>
      <c r="AU143" s="17" t="s">
        <v>83</v>
      </c>
    </row>
    <row r="144" spans="2:65" s="1" customFormat="1" ht="24.2" customHeight="1">
      <c r="B144" s="134"/>
      <c r="C144" s="153" t="s">
        <v>209</v>
      </c>
      <c r="D144" s="153" t="s">
        <v>191</v>
      </c>
      <c r="E144" s="154" t="s">
        <v>3931</v>
      </c>
      <c r="F144" s="155" t="s">
        <v>3932</v>
      </c>
      <c r="G144" s="156" t="s">
        <v>1211</v>
      </c>
      <c r="H144" s="157">
        <v>8</v>
      </c>
      <c r="I144" s="158"/>
      <c r="J144" s="159">
        <f>ROUND(I144*H144,2)</f>
        <v>0</v>
      </c>
      <c r="K144" s="155" t="s">
        <v>854</v>
      </c>
      <c r="L144" s="32"/>
      <c r="M144" s="160" t="s">
        <v>1</v>
      </c>
      <c r="N144" s="161" t="s">
        <v>41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200</v>
      </c>
      <c r="AT144" s="147" t="s">
        <v>191</v>
      </c>
      <c r="AU144" s="147" t="s">
        <v>83</v>
      </c>
      <c r="AY144" s="17" t="s">
        <v>181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200</v>
      </c>
      <c r="BM144" s="147" t="s">
        <v>8</v>
      </c>
    </row>
    <row r="145" spans="2:65" s="1" customFormat="1" ht="19.5">
      <c r="B145" s="32"/>
      <c r="D145" s="149" t="s">
        <v>190</v>
      </c>
      <c r="F145" s="150" t="s">
        <v>3932</v>
      </c>
      <c r="I145" s="151"/>
      <c r="L145" s="32"/>
      <c r="M145" s="152"/>
      <c r="T145" s="56"/>
      <c r="AT145" s="17" t="s">
        <v>190</v>
      </c>
      <c r="AU145" s="17" t="s">
        <v>83</v>
      </c>
    </row>
    <row r="146" spans="2:65" s="1" customFormat="1" ht="39">
      <c r="B146" s="32"/>
      <c r="D146" s="149" t="s">
        <v>467</v>
      </c>
      <c r="F146" s="164" t="s">
        <v>3933</v>
      </c>
      <c r="I146" s="151"/>
      <c r="L146" s="32"/>
      <c r="M146" s="152"/>
      <c r="T146" s="56"/>
      <c r="AT146" s="17" t="s">
        <v>467</v>
      </c>
      <c r="AU146" s="17" t="s">
        <v>83</v>
      </c>
    </row>
    <row r="147" spans="2:65" s="1" customFormat="1" ht="24.2" customHeight="1">
      <c r="B147" s="134"/>
      <c r="C147" s="153" t="s">
        <v>214</v>
      </c>
      <c r="D147" s="153" t="s">
        <v>191</v>
      </c>
      <c r="E147" s="154" t="s">
        <v>3934</v>
      </c>
      <c r="F147" s="155" t="s">
        <v>3935</v>
      </c>
      <c r="G147" s="156" t="s">
        <v>868</v>
      </c>
      <c r="H147" s="157">
        <v>5</v>
      </c>
      <c r="I147" s="158"/>
      <c r="J147" s="159">
        <f>ROUND(I147*H147,2)</f>
        <v>0</v>
      </c>
      <c r="K147" s="155" t="s">
        <v>854</v>
      </c>
      <c r="L147" s="32"/>
      <c r="M147" s="160" t="s">
        <v>1</v>
      </c>
      <c r="N147" s="161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200</v>
      </c>
      <c r="AT147" s="147" t="s">
        <v>191</v>
      </c>
      <c r="AU147" s="147" t="s">
        <v>83</v>
      </c>
      <c r="AY147" s="17" t="s">
        <v>181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200</v>
      </c>
      <c r="BM147" s="147" t="s">
        <v>244</v>
      </c>
    </row>
    <row r="148" spans="2:65" s="1" customFormat="1" ht="19.5">
      <c r="B148" s="32"/>
      <c r="D148" s="149" t="s">
        <v>190</v>
      </c>
      <c r="F148" s="150" t="s">
        <v>3935</v>
      </c>
      <c r="I148" s="151"/>
      <c r="L148" s="32"/>
      <c r="M148" s="152"/>
      <c r="T148" s="56"/>
      <c r="AT148" s="17" t="s">
        <v>190</v>
      </c>
      <c r="AU148" s="17" t="s">
        <v>83</v>
      </c>
    </row>
    <row r="149" spans="2:65" s="1" customFormat="1" ht="16.5" customHeight="1">
      <c r="B149" s="134"/>
      <c r="C149" s="153" t="s">
        <v>220</v>
      </c>
      <c r="D149" s="153" t="s">
        <v>191</v>
      </c>
      <c r="E149" s="154" t="s">
        <v>3936</v>
      </c>
      <c r="F149" s="155" t="s">
        <v>3937</v>
      </c>
      <c r="G149" s="156" t="s">
        <v>868</v>
      </c>
      <c r="H149" s="157">
        <v>1.9</v>
      </c>
      <c r="I149" s="158"/>
      <c r="J149" s="159">
        <f>ROUND(I149*H149,2)</f>
        <v>0</v>
      </c>
      <c r="K149" s="155" t="s">
        <v>854</v>
      </c>
      <c r="L149" s="32"/>
      <c r="M149" s="160" t="s">
        <v>1</v>
      </c>
      <c r="N149" s="161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200</v>
      </c>
      <c r="AT149" s="147" t="s">
        <v>191</v>
      </c>
      <c r="AU149" s="147" t="s">
        <v>83</v>
      </c>
      <c r="AY149" s="17" t="s">
        <v>181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200</v>
      </c>
      <c r="BM149" s="147" t="s">
        <v>188</v>
      </c>
    </row>
    <row r="150" spans="2:65" s="1" customFormat="1" ht="11.25">
      <c r="B150" s="32"/>
      <c r="D150" s="149" t="s">
        <v>190</v>
      </c>
      <c r="F150" s="150" t="s">
        <v>3937</v>
      </c>
      <c r="I150" s="151"/>
      <c r="L150" s="32"/>
      <c r="M150" s="152"/>
      <c r="T150" s="56"/>
      <c r="AT150" s="17" t="s">
        <v>190</v>
      </c>
      <c r="AU150" s="17" t="s">
        <v>83</v>
      </c>
    </row>
    <row r="151" spans="2:65" s="1" customFormat="1" ht="16.5" customHeight="1">
      <c r="B151" s="134"/>
      <c r="C151" s="153" t="s">
        <v>224</v>
      </c>
      <c r="D151" s="153" t="s">
        <v>191</v>
      </c>
      <c r="E151" s="154" t="s">
        <v>3938</v>
      </c>
      <c r="F151" s="155" t="s">
        <v>3939</v>
      </c>
      <c r="G151" s="156" t="s">
        <v>868</v>
      </c>
      <c r="H151" s="157">
        <v>3</v>
      </c>
      <c r="I151" s="158"/>
      <c r="J151" s="159">
        <f>ROUND(I151*H151,2)</f>
        <v>0</v>
      </c>
      <c r="K151" s="155" t="s">
        <v>854</v>
      </c>
      <c r="L151" s="32"/>
      <c r="M151" s="160" t="s">
        <v>1</v>
      </c>
      <c r="N151" s="161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200</v>
      </c>
      <c r="AT151" s="147" t="s">
        <v>191</v>
      </c>
      <c r="AU151" s="147" t="s">
        <v>83</v>
      </c>
      <c r="AY151" s="17" t="s">
        <v>181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200</v>
      </c>
      <c r="BM151" s="147" t="s">
        <v>266</v>
      </c>
    </row>
    <row r="152" spans="2:65" s="1" customFormat="1" ht="11.25">
      <c r="B152" s="32"/>
      <c r="D152" s="149" t="s">
        <v>190</v>
      </c>
      <c r="F152" s="150" t="s">
        <v>3939</v>
      </c>
      <c r="I152" s="151"/>
      <c r="L152" s="32"/>
      <c r="M152" s="152"/>
      <c r="T152" s="56"/>
      <c r="AT152" s="17" t="s">
        <v>190</v>
      </c>
      <c r="AU152" s="17" t="s">
        <v>83</v>
      </c>
    </row>
    <row r="153" spans="2:65" s="11" customFormat="1" ht="25.9" customHeight="1">
      <c r="B153" s="124"/>
      <c r="D153" s="125" t="s">
        <v>75</v>
      </c>
      <c r="E153" s="126" t="s">
        <v>458</v>
      </c>
      <c r="F153" s="126" t="s">
        <v>3940</v>
      </c>
      <c r="I153" s="127"/>
      <c r="J153" s="128">
        <f>BK153</f>
        <v>0</v>
      </c>
      <c r="L153" s="124"/>
      <c r="M153" s="129"/>
      <c r="P153" s="130">
        <f>SUM(P154:P156)</f>
        <v>0</v>
      </c>
      <c r="R153" s="130">
        <f>SUM(R154:R156)</f>
        <v>0</v>
      </c>
      <c r="T153" s="131">
        <f>SUM(T154:T156)</f>
        <v>0</v>
      </c>
      <c r="AR153" s="125" t="s">
        <v>83</v>
      </c>
      <c r="AT153" s="132" t="s">
        <v>75</v>
      </c>
      <c r="AU153" s="132" t="s">
        <v>76</v>
      </c>
      <c r="AY153" s="125" t="s">
        <v>181</v>
      </c>
      <c r="BK153" s="133">
        <f>SUM(BK154:BK156)</f>
        <v>0</v>
      </c>
    </row>
    <row r="154" spans="2:65" s="1" customFormat="1" ht="24.2" customHeight="1">
      <c r="B154" s="134"/>
      <c r="C154" s="153" t="s">
        <v>228</v>
      </c>
      <c r="D154" s="153" t="s">
        <v>191</v>
      </c>
      <c r="E154" s="154" t="s">
        <v>3941</v>
      </c>
      <c r="F154" s="155" t="s">
        <v>3942</v>
      </c>
      <c r="G154" s="156" t="s">
        <v>217</v>
      </c>
      <c r="H154" s="157">
        <v>18</v>
      </c>
      <c r="I154" s="158"/>
      <c r="J154" s="159">
        <f>ROUND(I154*H154,2)</f>
        <v>0</v>
      </c>
      <c r="K154" s="155" t="s">
        <v>854</v>
      </c>
      <c r="L154" s="32"/>
      <c r="M154" s="160" t="s">
        <v>1</v>
      </c>
      <c r="N154" s="161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200</v>
      </c>
      <c r="AT154" s="147" t="s">
        <v>191</v>
      </c>
      <c r="AU154" s="147" t="s">
        <v>83</v>
      </c>
      <c r="AY154" s="17" t="s">
        <v>181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200</v>
      </c>
      <c r="BM154" s="147" t="s">
        <v>276</v>
      </c>
    </row>
    <row r="155" spans="2:65" s="1" customFormat="1" ht="19.5">
      <c r="B155" s="32"/>
      <c r="D155" s="149" t="s">
        <v>190</v>
      </c>
      <c r="F155" s="150" t="s">
        <v>3942</v>
      </c>
      <c r="I155" s="151"/>
      <c r="L155" s="32"/>
      <c r="M155" s="152"/>
      <c r="T155" s="56"/>
      <c r="AT155" s="17" t="s">
        <v>190</v>
      </c>
      <c r="AU155" s="17" t="s">
        <v>83</v>
      </c>
    </row>
    <row r="156" spans="2:65" s="1" customFormat="1" ht="19.5">
      <c r="B156" s="32"/>
      <c r="D156" s="149" t="s">
        <v>467</v>
      </c>
      <c r="F156" s="164" t="s">
        <v>3943</v>
      </c>
      <c r="I156" s="151"/>
      <c r="L156" s="32"/>
      <c r="M156" s="152"/>
      <c r="T156" s="56"/>
      <c r="AT156" s="17" t="s">
        <v>467</v>
      </c>
      <c r="AU156" s="17" t="s">
        <v>83</v>
      </c>
    </row>
    <row r="157" spans="2:65" s="11" customFormat="1" ht="25.9" customHeight="1">
      <c r="B157" s="124"/>
      <c r="D157" s="125" t="s">
        <v>75</v>
      </c>
      <c r="E157" s="126" t="s">
        <v>834</v>
      </c>
      <c r="F157" s="126" t="s">
        <v>3944</v>
      </c>
      <c r="I157" s="127"/>
      <c r="J157" s="128">
        <f>BK157</f>
        <v>0</v>
      </c>
      <c r="L157" s="124"/>
      <c r="M157" s="129"/>
      <c r="P157" s="130">
        <f>SUM(P158:P160)</f>
        <v>0</v>
      </c>
      <c r="R157" s="130">
        <f>SUM(R158:R160)</f>
        <v>0</v>
      </c>
      <c r="T157" s="131">
        <f>SUM(T158:T160)</f>
        <v>0</v>
      </c>
      <c r="AR157" s="125" t="s">
        <v>83</v>
      </c>
      <c r="AT157" s="132" t="s">
        <v>75</v>
      </c>
      <c r="AU157" s="132" t="s">
        <v>76</v>
      </c>
      <c r="AY157" s="125" t="s">
        <v>181</v>
      </c>
      <c r="BK157" s="133">
        <f>SUM(BK158:BK160)</f>
        <v>0</v>
      </c>
    </row>
    <row r="158" spans="2:65" s="1" customFormat="1" ht="24.2" customHeight="1">
      <c r="B158" s="134"/>
      <c r="C158" s="153" t="s">
        <v>232</v>
      </c>
      <c r="D158" s="153" t="s">
        <v>191</v>
      </c>
      <c r="E158" s="154" t="s">
        <v>3945</v>
      </c>
      <c r="F158" s="155" t="s">
        <v>3946</v>
      </c>
      <c r="G158" s="156" t="s">
        <v>217</v>
      </c>
      <c r="H158" s="157">
        <v>18</v>
      </c>
      <c r="I158" s="158"/>
      <c r="J158" s="159">
        <f>ROUND(I158*H158,2)</f>
        <v>0</v>
      </c>
      <c r="K158" s="155" t="s">
        <v>854</v>
      </c>
      <c r="L158" s="32"/>
      <c r="M158" s="160" t="s">
        <v>1</v>
      </c>
      <c r="N158" s="161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200</v>
      </c>
      <c r="AT158" s="147" t="s">
        <v>191</v>
      </c>
      <c r="AU158" s="147" t="s">
        <v>83</v>
      </c>
      <c r="AY158" s="17" t="s">
        <v>181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200</v>
      </c>
      <c r="BM158" s="147" t="s">
        <v>284</v>
      </c>
    </row>
    <row r="159" spans="2:65" s="1" customFormat="1" ht="19.5">
      <c r="B159" s="32"/>
      <c r="D159" s="149" t="s">
        <v>190</v>
      </c>
      <c r="F159" s="150" t="s">
        <v>3946</v>
      </c>
      <c r="I159" s="151"/>
      <c r="L159" s="32"/>
      <c r="M159" s="152"/>
      <c r="T159" s="56"/>
      <c r="AT159" s="17" t="s">
        <v>190</v>
      </c>
      <c r="AU159" s="17" t="s">
        <v>83</v>
      </c>
    </row>
    <row r="160" spans="2:65" s="1" customFormat="1" ht="29.25">
      <c r="B160" s="32"/>
      <c r="D160" s="149" t="s">
        <v>467</v>
      </c>
      <c r="F160" s="164" t="s">
        <v>3947</v>
      </c>
      <c r="I160" s="151"/>
      <c r="L160" s="32"/>
      <c r="M160" s="152"/>
      <c r="T160" s="56"/>
      <c r="AT160" s="17" t="s">
        <v>467</v>
      </c>
      <c r="AU160" s="17" t="s">
        <v>83</v>
      </c>
    </row>
    <row r="161" spans="2:65" s="11" customFormat="1" ht="25.9" customHeight="1">
      <c r="B161" s="124"/>
      <c r="D161" s="125" t="s">
        <v>75</v>
      </c>
      <c r="E161" s="126" t="s">
        <v>3948</v>
      </c>
      <c r="F161" s="126" t="s">
        <v>3949</v>
      </c>
      <c r="I161" s="127"/>
      <c r="J161" s="128">
        <f>BK161</f>
        <v>0</v>
      </c>
      <c r="L161" s="124"/>
      <c r="M161" s="129"/>
      <c r="P161" s="130">
        <f>SUM(P162:P200)</f>
        <v>0</v>
      </c>
      <c r="R161" s="130">
        <f>SUM(R162:R200)</f>
        <v>0</v>
      </c>
      <c r="T161" s="131">
        <f>SUM(T162:T200)</f>
        <v>0</v>
      </c>
      <c r="AR161" s="125" t="s">
        <v>85</v>
      </c>
      <c r="AT161" s="132" t="s">
        <v>75</v>
      </c>
      <c r="AU161" s="132" t="s">
        <v>76</v>
      </c>
      <c r="AY161" s="125" t="s">
        <v>181</v>
      </c>
      <c r="BK161" s="133">
        <f>SUM(BK162:BK200)</f>
        <v>0</v>
      </c>
    </row>
    <row r="162" spans="2:65" s="1" customFormat="1" ht="16.5" customHeight="1">
      <c r="B162" s="134"/>
      <c r="C162" s="153" t="s">
        <v>8</v>
      </c>
      <c r="D162" s="153" t="s">
        <v>191</v>
      </c>
      <c r="E162" s="154" t="s">
        <v>3950</v>
      </c>
      <c r="F162" s="155" t="s">
        <v>3951</v>
      </c>
      <c r="G162" s="156" t="s">
        <v>287</v>
      </c>
      <c r="H162" s="157">
        <v>1</v>
      </c>
      <c r="I162" s="158"/>
      <c r="J162" s="159">
        <f>ROUND(I162*H162,2)</f>
        <v>0</v>
      </c>
      <c r="K162" s="155" t="s">
        <v>880</v>
      </c>
      <c r="L162" s="32"/>
      <c r="M162" s="160" t="s">
        <v>1</v>
      </c>
      <c r="N162" s="161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188</v>
      </c>
      <c r="AT162" s="147" t="s">
        <v>191</v>
      </c>
      <c r="AU162" s="147" t="s">
        <v>83</v>
      </c>
      <c r="AY162" s="17" t="s">
        <v>181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188</v>
      </c>
      <c r="BM162" s="147" t="s">
        <v>293</v>
      </c>
    </row>
    <row r="163" spans="2:65" s="1" customFormat="1" ht="11.25">
      <c r="B163" s="32"/>
      <c r="D163" s="149" t="s">
        <v>190</v>
      </c>
      <c r="F163" s="150" t="s">
        <v>3951</v>
      </c>
      <c r="I163" s="151"/>
      <c r="L163" s="32"/>
      <c r="M163" s="152"/>
      <c r="T163" s="56"/>
      <c r="AT163" s="17" t="s">
        <v>190</v>
      </c>
      <c r="AU163" s="17" t="s">
        <v>83</v>
      </c>
    </row>
    <row r="164" spans="2:65" s="1" customFormat="1" ht="16.5" customHeight="1">
      <c r="B164" s="134"/>
      <c r="C164" s="153" t="s">
        <v>239</v>
      </c>
      <c r="D164" s="153" t="s">
        <v>191</v>
      </c>
      <c r="E164" s="154" t="s">
        <v>3952</v>
      </c>
      <c r="F164" s="155" t="s">
        <v>3953</v>
      </c>
      <c r="G164" s="156" t="s">
        <v>287</v>
      </c>
      <c r="H164" s="157">
        <v>1</v>
      </c>
      <c r="I164" s="158"/>
      <c r="J164" s="159">
        <f>ROUND(I164*H164,2)</f>
        <v>0</v>
      </c>
      <c r="K164" s="155" t="s">
        <v>880</v>
      </c>
      <c r="L164" s="32"/>
      <c r="M164" s="160" t="s">
        <v>1</v>
      </c>
      <c r="N164" s="161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188</v>
      </c>
      <c r="AT164" s="147" t="s">
        <v>191</v>
      </c>
      <c r="AU164" s="147" t="s">
        <v>83</v>
      </c>
      <c r="AY164" s="17" t="s">
        <v>181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188</v>
      </c>
      <c r="BM164" s="147" t="s">
        <v>302</v>
      </c>
    </row>
    <row r="165" spans="2:65" s="1" customFormat="1" ht="11.25">
      <c r="B165" s="32"/>
      <c r="D165" s="149" t="s">
        <v>190</v>
      </c>
      <c r="F165" s="150" t="s">
        <v>3953</v>
      </c>
      <c r="I165" s="151"/>
      <c r="L165" s="32"/>
      <c r="M165" s="152"/>
      <c r="T165" s="56"/>
      <c r="AT165" s="17" t="s">
        <v>190</v>
      </c>
      <c r="AU165" s="17" t="s">
        <v>83</v>
      </c>
    </row>
    <row r="166" spans="2:65" s="1" customFormat="1" ht="21.75" customHeight="1">
      <c r="B166" s="134"/>
      <c r="C166" s="153" t="s">
        <v>244</v>
      </c>
      <c r="D166" s="153" t="s">
        <v>191</v>
      </c>
      <c r="E166" s="154" t="s">
        <v>3954</v>
      </c>
      <c r="F166" s="155" t="s">
        <v>3955</v>
      </c>
      <c r="G166" s="156" t="s">
        <v>217</v>
      </c>
      <c r="H166" s="157">
        <v>5</v>
      </c>
      <c r="I166" s="158"/>
      <c r="J166" s="159">
        <f>ROUND(I166*H166,2)</f>
        <v>0</v>
      </c>
      <c r="K166" s="155" t="s">
        <v>880</v>
      </c>
      <c r="L166" s="32"/>
      <c r="M166" s="160" t="s">
        <v>1</v>
      </c>
      <c r="N166" s="161" t="s">
        <v>41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188</v>
      </c>
      <c r="AT166" s="147" t="s">
        <v>191</v>
      </c>
      <c r="AU166" s="147" t="s">
        <v>83</v>
      </c>
      <c r="AY166" s="17" t="s">
        <v>181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188</v>
      </c>
      <c r="BM166" s="147" t="s">
        <v>310</v>
      </c>
    </row>
    <row r="167" spans="2:65" s="1" customFormat="1" ht="11.25">
      <c r="B167" s="32"/>
      <c r="D167" s="149" t="s">
        <v>190</v>
      </c>
      <c r="F167" s="150" t="s">
        <v>3955</v>
      </c>
      <c r="I167" s="151"/>
      <c r="L167" s="32"/>
      <c r="M167" s="152"/>
      <c r="T167" s="56"/>
      <c r="AT167" s="17" t="s">
        <v>190</v>
      </c>
      <c r="AU167" s="17" t="s">
        <v>83</v>
      </c>
    </row>
    <row r="168" spans="2:65" s="1" customFormat="1" ht="16.5" customHeight="1">
      <c r="B168" s="134"/>
      <c r="C168" s="153" t="s">
        <v>250</v>
      </c>
      <c r="D168" s="153" t="s">
        <v>191</v>
      </c>
      <c r="E168" s="154" t="s">
        <v>3956</v>
      </c>
      <c r="F168" s="155" t="s">
        <v>3957</v>
      </c>
      <c r="G168" s="156" t="s">
        <v>217</v>
      </c>
      <c r="H168" s="157">
        <v>7</v>
      </c>
      <c r="I168" s="158"/>
      <c r="J168" s="159">
        <f>ROUND(I168*H168,2)</f>
        <v>0</v>
      </c>
      <c r="K168" s="155" t="s">
        <v>880</v>
      </c>
      <c r="L168" s="32"/>
      <c r="M168" s="160" t="s">
        <v>1</v>
      </c>
      <c r="N168" s="161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188</v>
      </c>
      <c r="AT168" s="147" t="s">
        <v>191</v>
      </c>
      <c r="AU168" s="147" t="s">
        <v>83</v>
      </c>
      <c r="AY168" s="17" t="s">
        <v>181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188</v>
      </c>
      <c r="BM168" s="147" t="s">
        <v>318</v>
      </c>
    </row>
    <row r="169" spans="2:65" s="1" customFormat="1" ht="11.25">
      <c r="B169" s="32"/>
      <c r="D169" s="149" t="s">
        <v>190</v>
      </c>
      <c r="F169" s="150" t="s">
        <v>3957</v>
      </c>
      <c r="I169" s="151"/>
      <c r="L169" s="32"/>
      <c r="M169" s="152"/>
      <c r="T169" s="56"/>
      <c r="AT169" s="17" t="s">
        <v>190</v>
      </c>
      <c r="AU169" s="17" t="s">
        <v>83</v>
      </c>
    </row>
    <row r="170" spans="2:65" s="1" customFormat="1" ht="16.5" customHeight="1">
      <c r="B170" s="134"/>
      <c r="C170" s="153" t="s">
        <v>188</v>
      </c>
      <c r="D170" s="153" t="s">
        <v>191</v>
      </c>
      <c r="E170" s="154" t="s">
        <v>3958</v>
      </c>
      <c r="F170" s="155" t="s">
        <v>3959</v>
      </c>
      <c r="G170" s="156" t="s">
        <v>217</v>
      </c>
      <c r="H170" s="157">
        <v>4</v>
      </c>
      <c r="I170" s="158"/>
      <c r="J170" s="159">
        <f>ROUND(I170*H170,2)</f>
        <v>0</v>
      </c>
      <c r="K170" s="155" t="s">
        <v>880</v>
      </c>
      <c r="L170" s="32"/>
      <c r="M170" s="160" t="s">
        <v>1</v>
      </c>
      <c r="N170" s="161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188</v>
      </c>
      <c r="AT170" s="147" t="s">
        <v>191</v>
      </c>
      <c r="AU170" s="147" t="s">
        <v>83</v>
      </c>
      <c r="AY170" s="17" t="s">
        <v>181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188</v>
      </c>
      <c r="BM170" s="147" t="s">
        <v>187</v>
      </c>
    </row>
    <row r="171" spans="2:65" s="1" customFormat="1" ht="11.25">
      <c r="B171" s="32"/>
      <c r="D171" s="149" t="s">
        <v>190</v>
      </c>
      <c r="F171" s="150" t="s">
        <v>3959</v>
      </c>
      <c r="I171" s="151"/>
      <c r="L171" s="32"/>
      <c r="M171" s="152"/>
      <c r="T171" s="56"/>
      <c r="AT171" s="17" t="s">
        <v>190</v>
      </c>
      <c r="AU171" s="17" t="s">
        <v>83</v>
      </c>
    </row>
    <row r="172" spans="2:65" s="1" customFormat="1" ht="16.5" customHeight="1">
      <c r="B172" s="134"/>
      <c r="C172" s="153" t="s">
        <v>261</v>
      </c>
      <c r="D172" s="153" t="s">
        <v>191</v>
      </c>
      <c r="E172" s="154" t="s">
        <v>3960</v>
      </c>
      <c r="F172" s="155" t="s">
        <v>3961</v>
      </c>
      <c r="G172" s="156" t="s">
        <v>287</v>
      </c>
      <c r="H172" s="157">
        <v>1</v>
      </c>
      <c r="I172" s="158"/>
      <c r="J172" s="159">
        <f>ROUND(I172*H172,2)</f>
        <v>0</v>
      </c>
      <c r="K172" s="155" t="s">
        <v>880</v>
      </c>
      <c r="L172" s="32"/>
      <c r="M172" s="160" t="s">
        <v>1</v>
      </c>
      <c r="N172" s="161" t="s">
        <v>41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188</v>
      </c>
      <c r="AT172" s="147" t="s">
        <v>191</v>
      </c>
      <c r="AU172" s="147" t="s">
        <v>83</v>
      </c>
      <c r="AY172" s="17" t="s">
        <v>181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83</v>
      </c>
      <c r="BK172" s="148">
        <f>ROUND(I172*H172,2)</f>
        <v>0</v>
      </c>
      <c r="BL172" s="17" t="s">
        <v>188</v>
      </c>
      <c r="BM172" s="147" t="s">
        <v>333</v>
      </c>
    </row>
    <row r="173" spans="2:65" s="1" customFormat="1" ht="11.25">
      <c r="B173" s="32"/>
      <c r="D173" s="149" t="s">
        <v>190</v>
      </c>
      <c r="F173" s="150" t="s">
        <v>3961</v>
      </c>
      <c r="I173" s="151"/>
      <c r="L173" s="32"/>
      <c r="M173" s="152"/>
      <c r="T173" s="56"/>
      <c r="AT173" s="17" t="s">
        <v>190</v>
      </c>
      <c r="AU173" s="17" t="s">
        <v>83</v>
      </c>
    </row>
    <row r="174" spans="2:65" s="1" customFormat="1" ht="16.5" customHeight="1">
      <c r="B174" s="134"/>
      <c r="C174" s="153" t="s">
        <v>266</v>
      </c>
      <c r="D174" s="153" t="s">
        <v>191</v>
      </c>
      <c r="E174" s="154" t="s">
        <v>3962</v>
      </c>
      <c r="F174" s="155" t="s">
        <v>3963</v>
      </c>
      <c r="G174" s="156" t="s">
        <v>287</v>
      </c>
      <c r="H174" s="157">
        <v>1</v>
      </c>
      <c r="I174" s="158"/>
      <c r="J174" s="159">
        <f>ROUND(I174*H174,2)</f>
        <v>0</v>
      </c>
      <c r="K174" s="155" t="s">
        <v>880</v>
      </c>
      <c r="L174" s="32"/>
      <c r="M174" s="160" t="s">
        <v>1</v>
      </c>
      <c r="N174" s="161" t="s">
        <v>41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188</v>
      </c>
      <c r="AT174" s="147" t="s">
        <v>191</v>
      </c>
      <c r="AU174" s="147" t="s">
        <v>83</v>
      </c>
      <c r="AY174" s="17" t="s">
        <v>181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83</v>
      </c>
      <c r="BK174" s="148">
        <f>ROUND(I174*H174,2)</f>
        <v>0</v>
      </c>
      <c r="BL174" s="17" t="s">
        <v>188</v>
      </c>
      <c r="BM174" s="147" t="s">
        <v>343</v>
      </c>
    </row>
    <row r="175" spans="2:65" s="1" customFormat="1" ht="11.25">
      <c r="B175" s="32"/>
      <c r="D175" s="149" t="s">
        <v>190</v>
      </c>
      <c r="F175" s="150" t="s">
        <v>3963</v>
      </c>
      <c r="I175" s="151"/>
      <c r="L175" s="32"/>
      <c r="M175" s="152"/>
      <c r="T175" s="56"/>
      <c r="AT175" s="17" t="s">
        <v>190</v>
      </c>
      <c r="AU175" s="17" t="s">
        <v>83</v>
      </c>
    </row>
    <row r="176" spans="2:65" s="1" customFormat="1" ht="16.5" customHeight="1">
      <c r="B176" s="134"/>
      <c r="C176" s="153" t="s">
        <v>271</v>
      </c>
      <c r="D176" s="153" t="s">
        <v>191</v>
      </c>
      <c r="E176" s="154" t="s">
        <v>3964</v>
      </c>
      <c r="F176" s="155" t="s">
        <v>3965</v>
      </c>
      <c r="G176" s="156" t="s">
        <v>287</v>
      </c>
      <c r="H176" s="157">
        <v>1</v>
      </c>
      <c r="I176" s="158"/>
      <c r="J176" s="159">
        <f>ROUND(I176*H176,2)</f>
        <v>0</v>
      </c>
      <c r="K176" s="155" t="s">
        <v>880</v>
      </c>
      <c r="L176" s="32"/>
      <c r="M176" s="160" t="s">
        <v>1</v>
      </c>
      <c r="N176" s="161" t="s">
        <v>41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188</v>
      </c>
      <c r="AT176" s="147" t="s">
        <v>191</v>
      </c>
      <c r="AU176" s="147" t="s">
        <v>83</v>
      </c>
      <c r="AY176" s="17" t="s">
        <v>181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188</v>
      </c>
      <c r="BM176" s="147" t="s">
        <v>352</v>
      </c>
    </row>
    <row r="177" spans="2:65" s="1" customFormat="1" ht="11.25">
      <c r="B177" s="32"/>
      <c r="D177" s="149" t="s">
        <v>190</v>
      </c>
      <c r="F177" s="150" t="s">
        <v>3965</v>
      </c>
      <c r="I177" s="151"/>
      <c r="L177" s="32"/>
      <c r="M177" s="152"/>
      <c r="T177" s="56"/>
      <c r="AT177" s="17" t="s">
        <v>190</v>
      </c>
      <c r="AU177" s="17" t="s">
        <v>83</v>
      </c>
    </row>
    <row r="178" spans="2:65" s="1" customFormat="1" ht="21.75" customHeight="1">
      <c r="B178" s="134"/>
      <c r="C178" s="153" t="s">
        <v>276</v>
      </c>
      <c r="D178" s="153" t="s">
        <v>191</v>
      </c>
      <c r="E178" s="154" t="s">
        <v>3966</v>
      </c>
      <c r="F178" s="155" t="s">
        <v>3967</v>
      </c>
      <c r="G178" s="156" t="s">
        <v>217</v>
      </c>
      <c r="H178" s="157">
        <v>20</v>
      </c>
      <c r="I178" s="158"/>
      <c r="J178" s="159">
        <f>ROUND(I178*H178,2)</f>
        <v>0</v>
      </c>
      <c r="K178" s="155" t="s">
        <v>854</v>
      </c>
      <c r="L178" s="32"/>
      <c r="M178" s="160" t="s">
        <v>1</v>
      </c>
      <c r="N178" s="161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188</v>
      </c>
      <c r="AT178" s="147" t="s">
        <v>191</v>
      </c>
      <c r="AU178" s="147" t="s">
        <v>83</v>
      </c>
      <c r="AY178" s="17" t="s">
        <v>181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83</v>
      </c>
      <c r="BK178" s="148">
        <f>ROUND(I178*H178,2)</f>
        <v>0</v>
      </c>
      <c r="BL178" s="17" t="s">
        <v>188</v>
      </c>
      <c r="BM178" s="147" t="s">
        <v>361</v>
      </c>
    </row>
    <row r="179" spans="2:65" s="1" customFormat="1" ht="11.25">
      <c r="B179" s="32"/>
      <c r="D179" s="149" t="s">
        <v>190</v>
      </c>
      <c r="F179" s="150" t="s">
        <v>3967</v>
      </c>
      <c r="I179" s="151"/>
      <c r="L179" s="32"/>
      <c r="M179" s="152"/>
      <c r="T179" s="56"/>
      <c r="AT179" s="17" t="s">
        <v>190</v>
      </c>
      <c r="AU179" s="17" t="s">
        <v>83</v>
      </c>
    </row>
    <row r="180" spans="2:65" s="1" customFormat="1" ht="48.75">
      <c r="B180" s="32"/>
      <c r="D180" s="149" t="s">
        <v>467</v>
      </c>
      <c r="F180" s="164" t="s">
        <v>3968</v>
      </c>
      <c r="I180" s="151"/>
      <c r="L180" s="32"/>
      <c r="M180" s="152"/>
      <c r="T180" s="56"/>
      <c r="AT180" s="17" t="s">
        <v>467</v>
      </c>
      <c r="AU180" s="17" t="s">
        <v>83</v>
      </c>
    </row>
    <row r="181" spans="2:65" s="1" customFormat="1" ht="16.5" customHeight="1">
      <c r="B181" s="134"/>
      <c r="C181" s="153" t="s">
        <v>7</v>
      </c>
      <c r="D181" s="153" t="s">
        <v>191</v>
      </c>
      <c r="E181" s="154" t="s">
        <v>3969</v>
      </c>
      <c r="F181" s="155" t="s">
        <v>3970</v>
      </c>
      <c r="G181" s="156" t="s">
        <v>889</v>
      </c>
      <c r="H181" s="157">
        <v>1</v>
      </c>
      <c r="I181" s="158"/>
      <c r="J181" s="159">
        <f>ROUND(I181*H181,2)</f>
        <v>0</v>
      </c>
      <c r="K181" s="155" t="s">
        <v>854</v>
      </c>
      <c r="L181" s="32"/>
      <c r="M181" s="160" t="s">
        <v>1</v>
      </c>
      <c r="N181" s="161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188</v>
      </c>
      <c r="AT181" s="147" t="s">
        <v>191</v>
      </c>
      <c r="AU181" s="147" t="s">
        <v>83</v>
      </c>
      <c r="AY181" s="17" t="s">
        <v>181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188</v>
      </c>
      <c r="BM181" s="147" t="s">
        <v>371</v>
      </c>
    </row>
    <row r="182" spans="2:65" s="1" customFormat="1" ht="11.25">
      <c r="B182" s="32"/>
      <c r="D182" s="149" t="s">
        <v>190</v>
      </c>
      <c r="F182" s="150" t="s">
        <v>3970</v>
      </c>
      <c r="I182" s="151"/>
      <c r="L182" s="32"/>
      <c r="M182" s="152"/>
      <c r="T182" s="56"/>
      <c r="AT182" s="17" t="s">
        <v>190</v>
      </c>
      <c r="AU182" s="17" t="s">
        <v>83</v>
      </c>
    </row>
    <row r="183" spans="2:65" s="1" customFormat="1" ht="48.75">
      <c r="B183" s="32"/>
      <c r="D183" s="149" t="s">
        <v>467</v>
      </c>
      <c r="F183" s="164" t="s">
        <v>3971</v>
      </c>
      <c r="I183" s="151"/>
      <c r="L183" s="32"/>
      <c r="M183" s="152"/>
      <c r="T183" s="56"/>
      <c r="AT183" s="17" t="s">
        <v>467</v>
      </c>
      <c r="AU183" s="17" t="s">
        <v>83</v>
      </c>
    </row>
    <row r="184" spans="2:65" s="1" customFormat="1" ht="21.75" customHeight="1">
      <c r="B184" s="134"/>
      <c r="C184" s="153" t="s">
        <v>284</v>
      </c>
      <c r="D184" s="153" t="s">
        <v>191</v>
      </c>
      <c r="E184" s="154" t="s">
        <v>3972</v>
      </c>
      <c r="F184" s="155" t="s">
        <v>3973</v>
      </c>
      <c r="G184" s="156" t="s">
        <v>889</v>
      </c>
      <c r="H184" s="157">
        <v>1</v>
      </c>
      <c r="I184" s="158"/>
      <c r="J184" s="159">
        <f>ROUND(I184*H184,2)</f>
        <v>0</v>
      </c>
      <c r="K184" s="155" t="s">
        <v>854</v>
      </c>
      <c r="L184" s="32"/>
      <c r="M184" s="160" t="s">
        <v>1</v>
      </c>
      <c r="N184" s="161" t="s">
        <v>41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188</v>
      </c>
      <c r="AT184" s="147" t="s">
        <v>191</v>
      </c>
      <c r="AU184" s="147" t="s">
        <v>83</v>
      </c>
      <c r="AY184" s="17" t="s">
        <v>181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83</v>
      </c>
      <c r="BK184" s="148">
        <f>ROUND(I184*H184,2)</f>
        <v>0</v>
      </c>
      <c r="BL184" s="17" t="s">
        <v>188</v>
      </c>
      <c r="BM184" s="147" t="s">
        <v>381</v>
      </c>
    </row>
    <row r="185" spans="2:65" s="1" customFormat="1" ht="11.25">
      <c r="B185" s="32"/>
      <c r="D185" s="149" t="s">
        <v>190</v>
      </c>
      <c r="F185" s="150" t="s">
        <v>3973</v>
      </c>
      <c r="I185" s="151"/>
      <c r="L185" s="32"/>
      <c r="M185" s="152"/>
      <c r="T185" s="56"/>
      <c r="AT185" s="17" t="s">
        <v>190</v>
      </c>
      <c r="AU185" s="17" t="s">
        <v>83</v>
      </c>
    </row>
    <row r="186" spans="2:65" s="1" customFormat="1" ht="29.25">
      <c r="B186" s="32"/>
      <c r="D186" s="149" t="s">
        <v>467</v>
      </c>
      <c r="F186" s="164" t="s">
        <v>3974</v>
      </c>
      <c r="I186" s="151"/>
      <c r="L186" s="32"/>
      <c r="M186" s="152"/>
      <c r="T186" s="56"/>
      <c r="AT186" s="17" t="s">
        <v>467</v>
      </c>
      <c r="AU186" s="17" t="s">
        <v>83</v>
      </c>
    </row>
    <row r="187" spans="2:65" s="1" customFormat="1" ht="16.5" customHeight="1">
      <c r="B187" s="134"/>
      <c r="C187" s="153" t="s">
        <v>289</v>
      </c>
      <c r="D187" s="153" t="s">
        <v>191</v>
      </c>
      <c r="E187" s="154" t="s">
        <v>3975</v>
      </c>
      <c r="F187" s="155" t="s">
        <v>3976</v>
      </c>
      <c r="G187" s="156" t="s">
        <v>287</v>
      </c>
      <c r="H187" s="157">
        <v>1</v>
      </c>
      <c r="I187" s="158"/>
      <c r="J187" s="159">
        <f>ROUND(I187*H187,2)</f>
        <v>0</v>
      </c>
      <c r="K187" s="155" t="s">
        <v>880</v>
      </c>
      <c r="L187" s="32"/>
      <c r="M187" s="160" t="s">
        <v>1</v>
      </c>
      <c r="N187" s="161" t="s">
        <v>41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188</v>
      </c>
      <c r="AT187" s="147" t="s">
        <v>191</v>
      </c>
      <c r="AU187" s="147" t="s">
        <v>83</v>
      </c>
      <c r="AY187" s="17" t="s">
        <v>181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188</v>
      </c>
      <c r="BM187" s="147" t="s">
        <v>390</v>
      </c>
    </row>
    <row r="188" spans="2:65" s="1" customFormat="1" ht="11.25">
      <c r="B188" s="32"/>
      <c r="D188" s="149" t="s">
        <v>190</v>
      </c>
      <c r="F188" s="150" t="s">
        <v>3976</v>
      </c>
      <c r="I188" s="151"/>
      <c r="L188" s="32"/>
      <c r="M188" s="152"/>
      <c r="T188" s="56"/>
      <c r="AT188" s="17" t="s">
        <v>190</v>
      </c>
      <c r="AU188" s="17" t="s">
        <v>83</v>
      </c>
    </row>
    <row r="189" spans="2:65" s="1" customFormat="1" ht="24.2" customHeight="1">
      <c r="B189" s="134"/>
      <c r="C189" s="153" t="s">
        <v>293</v>
      </c>
      <c r="D189" s="153" t="s">
        <v>191</v>
      </c>
      <c r="E189" s="154" t="s">
        <v>3977</v>
      </c>
      <c r="F189" s="155" t="s">
        <v>3978</v>
      </c>
      <c r="G189" s="156" t="s">
        <v>185</v>
      </c>
      <c r="H189" s="157">
        <v>1</v>
      </c>
      <c r="I189" s="158"/>
      <c r="J189" s="159">
        <f>ROUND(I189*H189,2)</f>
        <v>0</v>
      </c>
      <c r="K189" s="155" t="s">
        <v>854</v>
      </c>
      <c r="L189" s="32"/>
      <c r="M189" s="160" t="s">
        <v>1</v>
      </c>
      <c r="N189" s="161" t="s">
        <v>41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188</v>
      </c>
      <c r="AT189" s="147" t="s">
        <v>191</v>
      </c>
      <c r="AU189" s="147" t="s">
        <v>83</v>
      </c>
      <c r="AY189" s="17" t="s">
        <v>181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83</v>
      </c>
      <c r="BK189" s="148">
        <f>ROUND(I189*H189,2)</f>
        <v>0</v>
      </c>
      <c r="BL189" s="17" t="s">
        <v>188</v>
      </c>
      <c r="BM189" s="147" t="s">
        <v>399</v>
      </c>
    </row>
    <row r="190" spans="2:65" s="1" customFormat="1" ht="19.5">
      <c r="B190" s="32"/>
      <c r="D190" s="149" t="s">
        <v>190</v>
      </c>
      <c r="F190" s="150" t="s">
        <v>3978</v>
      </c>
      <c r="I190" s="151"/>
      <c r="L190" s="32"/>
      <c r="M190" s="152"/>
      <c r="T190" s="56"/>
      <c r="AT190" s="17" t="s">
        <v>190</v>
      </c>
      <c r="AU190" s="17" t="s">
        <v>83</v>
      </c>
    </row>
    <row r="191" spans="2:65" s="1" customFormat="1" ht="24.2" customHeight="1">
      <c r="B191" s="134"/>
      <c r="C191" s="153" t="s">
        <v>298</v>
      </c>
      <c r="D191" s="153" t="s">
        <v>191</v>
      </c>
      <c r="E191" s="154" t="s">
        <v>3979</v>
      </c>
      <c r="F191" s="155" t="s">
        <v>3980</v>
      </c>
      <c r="G191" s="156" t="s">
        <v>185</v>
      </c>
      <c r="H191" s="157">
        <v>1</v>
      </c>
      <c r="I191" s="158"/>
      <c r="J191" s="159">
        <f>ROUND(I191*H191,2)</f>
        <v>0</v>
      </c>
      <c r="K191" s="155" t="s">
        <v>854</v>
      </c>
      <c r="L191" s="32"/>
      <c r="M191" s="160" t="s">
        <v>1</v>
      </c>
      <c r="N191" s="161" t="s">
        <v>41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188</v>
      </c>
      <c r="AT191" s="147" t="s">
        <v>191</v>
      </c>
      <c r="AU191" s="147" t="s">
        <v>83</v>
      </c>
      <c r="AY191" s="17" t="s">
        <v>181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83</v>
      </c>
      <c r="BK191" s="148">
        <f>ROUND(I191*H191,2)</f>
        <v>0</v>
      </c>
      <c r="BL191" s="17" t="s">
        <v>188</v>
      </c>
      <c r="BM191" s="147" t="s">
        <v>407</v>
      </c>
    </row>
    <row r="192" spans="2:65" s="1" customFormat="1" ht="19.5">
      <c r="B192" s="32"/>
      <c r="D192" s="149" t="s">
        <v>190</v>
      </c>
      <c r="F192" s="150" t="s">
        <v>3980</v>
      </c>
      <c r="I192" s="151"/>
      <c r="L192" s="32"/>
      <c r="M192" s="152"/>
      <c r="T192" s="56"/>
      <c r="AT192" s="17" t="s">
        <v>190</v>
      </c>
      <c r="AU192" s="17" t="s">
        <v>83</v>
      </c>
    </row>
    <row r="193" spans="2:65" s="1" customFormat="1" ht="24.2" customHeight="1">
      <c r="B193" s="134"/>
      <c r="C193" s="153" t="s">
        <v>302</v>
      </c>
      <c r="D193" s="153" t="s">
        <v>191</v>
      </c>
      <c r="E193" s="154" t="s">
        <v>3981</v>
      </c>
      <c r="F193" s="155" t="s">
        <v>3982</v>
      </c>
      <c r="G193" s="156" t="s">
        <v>185</v>
      </c>
      <c r="H193" s="157">
        <v>1</v>
      </c>
      <c r="I193" s="158"/>
      <c r="J193" s="159">
        <f>ROUND(I193*H193,2)</f>
        <v>0</v>
      </c>
      <c r="K193" s="155" t="s">
        <v>854</v>
      </c>
      <c r="L193" s="32"/>
      <c r="M193" s="160" t="s">
        <v>1</v>
      </c>
      <c r="N193" s="161" t="s">
        <v>41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188</v>
      </c>
      <c r="AT193" s="147" t="s">
        <v>191</v>
      </c>
      <c r="AU193" s="147" t="s">
        <v>83</v>
      </c>
      <c r="AY193" s="17" t="s">
        <v>181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188</v>
      </c>
      <c r="BM193" s="147" t="s">
        <v>416</v>
      </c>
    </row>
    <row r="194" spans="2:65" s="1" customFormat="1" ht="19.5">
      <c r="B194" s="32"/>
      <c r="D194" s="149" t="s">
        <v>190</v>
      </c>
      <c r="F194" s="150" t="s">
        <v>3982</v>
      </c>
      <c r="I194" s="151"/>
      <c r="L194" s="32"/>
      <c r="M194" s="152"/>
      <c r="T194" s="56"/>
      <c r="AT194" s="17" t="s">
        <v>190</v>
      </c>
      <c r="AU194" s="17" t="s">
        <v>83</v>
      </c>
    </row>
    <row r="195" spans="2:65" s="1" customFormat="1" ht="24.2" customHeight="1">
      <c r="B195" s="134"/>
      <c r="C195" s="153" t="s">
        <v>306</v>
      </c>
      <c r="D195" s="153" t="s">
        <v>191</v>
      </c>
      <c r="E195" s="154" t="s">
        <v>3983</v>
      </c>
      <c r="F195" s="155" t="s">
        <v>3984</v>
      </c>
      <c r="G195" s="156" t="s">
        <v>185</v>
      </c>
      <c r="H195" s="157">
        <v>2</v>
      </c>
      <c r="I195" s="158"/>
      <c r="J195" s="159">
        <f>ROUND(I195*H195,2)</f>
        <v>0</v>
      </c>
      <c r="K195" s="155" t="s">
        <v>854</v>
      </c>
      <c r="L195" s="32"/>
      <c r="M195" s="160" t="s">
        <v>1</v>
      </c>
      <c r="N195" s="161" t="s">
        <v>41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188</v>
      </c>
      <c r="AT195" s="147" t="s">
        <v>191</v>
      </c>
      <c r="AU195" s="147" t="s">
        <v>83</v>
      </c>
      <c r="AY195" s="17" t="s">
        <v>181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188</v>
      </c>
      <c r="BM195" s="147" t="s">
        <v>426</v>
      </c>
    </row>
    <row r="196" spans="2:65" s="1" customFormat="1" ht="19.5">
      <c r="B196" s="32"/>
      <c r="D196" s="149" t="s">
        <v>190</v>
      </c>
      <c r="F196" s="150" t="s">
        <v>3984</v>
      </c>
      <c r="I196" s="151"/>
      <c r="L196" s="32"/>
      <c r="M196" s="152"/>
      <c r="T196" s="56"/>
      <c r="AT196" s="17" t="s">
        <v>190</v>
      </c>
      <c r="AU196" s="17" t="s">
        <v>83</v>
      </c>
    </row>
    <row r="197" spans="2:65" s="1" customFormat="1" ht="37.9" customHeight="1">
      <c r="B197" s="134"/>
      <c r="C197" s="153" t="s">
        <v>310</v>
      </c>
      <c r="D197" s="153" t="s">
        <v>191</v>
      </c>
      <c r="E197" s="154" t="s">
        <v>3985</v>
      </c>
      <c r="F197" s="155" t="s">
        <v>3986</v>
      </c>
      <c r="G197" s="156" t="s">
        <v>217</v>
      </c>
      <c r="H197" s="157">
        <v>5</v>
      </c>
      <c r="I197" s="158"/>
      <c r="J197" s="159">
        <f>ROUND(I197*H197,2)</f>
        <v>0</v>
      </c>
      <c r="K197" s="155" t="s">
        <v>854</v>
      </c>
      <c r="L197" s="32"/>
      <c r="M197" s="160" t="s">
        <v>1</v>
      </c>
      <c r="N197" s="161" t="s">
        <v>41</v>
      </c>
      <c r="P197" s="145">
        <f>O197*H197</f>
        <v>0</v>
      </c>
      <c r="Q197" s="145">
        <v>0</v>
      </c>
      <c r="R197" s="145">
        <f>Q197*H197</f>
        <v>0</v>
      </c>
      <c r="S197" s="145">
        <v>0</v>
      </c>
      <c r="T197" s="146">
        <f>S197*H197</f>
        <v>0</v>
      </c>
      <c r="AR197" s="147" t="s">
        <v>188</v>
      </c>
      <c r="AT197" s="147" t="s">
        <v>191</v>
      </c>
      <c r="AU197" s="147" t="s">
        <v>83</v>
      </c>
      <c r="AY197" s="17" t="s">
        <v>181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7" t="s">
        <v>83</v>
      </c>
      <c r="BK197" s="148">
        <f>ROUND(I197*H197,2)</f>
        <v>0</v>
      </c>
      <c r="BL197" s="17" t="s">
        <v>188</v>
      </c>
      <c r="BM197" s="147" t="s">
        <v>436</v>
      </c>
    </row>
    <row r="198" spans="2:65" s="1" customFormat="1" ht="19.5">
      <c r="B198" s="32"/>
      <c r="D198" s="149" t="s">
        <v>190</v>
      </c>
      <c r="F198" s="150" t="s">
        <v>3986</v>
      </c>
      <c r="I198" s="151"/>
      <c r="L198" s="32"/>
      <c r="M198" s="152"/>
      <c r="T198" s="56"/>
      <c r="AT198" s="17" t="s">
        <v>190</v>
      </c>
      <c r="AU198" s="17" t="s">
        <v>83</v>
      </c>
    </row>
    <row r="199" spans="2:65" s="1" customFormat="1" ht="16.5" customHeight="1">
      <c r="B199" s="134"/>
      <c r="C199" s="153" t="s">
        <v>314</v>
      </c>
      <c r="D199" s="153" t="s">
        <v>191</v>
      </c>
      <c r="E199" s="154" t="s">
        <v>3987</v>
      </c>
      <c r="F199" s="155" t="s">
        <v>3988</v>
      </c>
      <c r="G199" s="156" t="s">
        <v>185</v>
      </c>
      <c r="H199" s="157">
        <v>1</v>
      </c>
      <c r="I199" s="158"/>
      <c r="J199" s="159">
        <f>ROUND(I199*H199,2)</f>
        <v>0</v>
      </c>
      <c r="K199" s="155" t="s">
        <v>880</v>
      </c>
      <c r="L199" s="32"/>
      <c r="M199" s="160" t="s">
        <v>1</v>
      </c>
      <c r="N199" s="161" t="s">
        <v>41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188</v>
      </c>
      <c r="AT199" s="147" t="s">
        <v>191</v>
      </c>
      <c r="AU199" s="147" t="s">
        <v>83</v>
      </c>
      <c r="AY199" s="17" t="s">
        <v>181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83</v>
      </c>
      <c r="BK199" s="148">
        <f>ROUND(I199*H199,2)</f>
        <v>0</v>
      </c>
      <c r="BL199" s="17" t="s">
        <v>188</v>
      </c>
      <c r="BM199" s="147" t="s">
        <v>445</v>
      </c>
    </row>
    <row r="200" spans="2:65" s="1" customFormat="1" ht="11.25">
      <c r="B200" s="32"/>
      <c r="D200" s="149" t="s">
        <v>190</v>
      </c>
      <c r="F200" s="150" t="s">
        <v>3988</v>
      </c>
      <c r="I200" s="151"/>
      <c r="L200" s="32"/>
      <c r="M200" s="152"/>
      <c r="T200" s="56"/>
      <c r="AT200" s="17" t="s">
        <v>190</v>
      </c>
      <c r="AU200" s="17" t="s">
        <v>83</v>
      </c>
    </row>
    <row r="201" spans="2:65" s="11" customFormat="1" ht="25.9" customHeight="1">
      <c r="B201" s="124"/>
      <c r="D201" s="125" t="s">
        <v>75</v>
      </c>
      <c r="E201" s="126" t="s">
        <v>1101</v>
      </c>
      <c r="F201" s="126" t="s">
        <v>1102</v>
      </c>
      <c r="I201" s="127"/>
      <c r="J201" s="128">
        <f>BK201</f>
        <v>0</v>
      </c>
      <c r="L201" s="124"/>
      <c r="M201" s="129"/>
      <c r="P201" s="130">
        <f>SUM(P202:P207)</f>
        <v>0</v>
      </c>
      <c r="R201" s="130">
        <f>SUM(R202:R207)</f>
        <v>0</v>
      </c>
      <c r="T201" s="131">
        <f>SUM(T202:T207)</f>
        <v>0</v>
      </c>
      <c r="AR201" s="125" t="s">
        <v>85</v>
      </c>
      <c r="AT201" s="132" t="s">
        <v>75</v>
      </c>
      <c r="AU201" s="132" t="s">
        <v>76</v>
      </c>
      <c r="AY201" s="125" t="s">
        <v>181</v>
      </c>
      <c r="BK201" s="133">
        <f>SUM(BK202:BK207)</f>
        <v>0</v>
      </c>
    </row>
    <row r="202" spans="2:65" s="1" customFormat="1" ht="44.25" customHeight="1">
      <c r="B202" s="134"/>
      <c r="C202" s="153" t="s">
        <v>318</v>
      </c>
      <c r="D202" s="153" t="s">
        <v>191</v>
      </c>
      <c r="E202" s="154" t="s">
        <v>1118</v>
      </c>
      <c r="F202" s="155" t="s">
        <v>1119</v>
      </c>
      <c r="G202" s="156" t="s">
        <v>185</v>
      </c>
      <c r="H202" s="157">
        <v>1</v>
      </c>
      <c r="I202" s="158"/>
      <c r="J202" s="159">
        <f>ROUND(I202*H202,2)</f>
        <v>0</v>
      </c>
      <c r="K202" s="155" t="s">
        <v>854</v>
      </c>
      <c r="L202" s="32"/>
      <c r="M202" s="160" t="s">
        <v>1</v>
      </c>
      <c r="N202" s="161" t="s">
        <v>41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188</v>
      </c>
      <c r="AT202" s="147" t="s">
        <v>191</v>
      </c>
      <c r="AU202" s="147" t="s">
        <v>83</v>
      </c>
      <c r="AY202" s="17" t="s">
        <v>181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83</v>
      </c>
      <c r="BK202" s="148">
        <f>ROUND(I202*H202,2)</f>
        <v>0</v>
      </c>
      <c r="BL202" s="17" t="s">
        <v>188</v>
      </c>
      <c r="BM202" s="147" t="s">
        <v>454</v>
      </c>
    </row>
    <row r="203" spans="2:65" s="1" customFormat="1" ht="29.25">
      <c r="B203" s="32"/>
      <c r="D203" s="149" t="s">
        <v>190</v>
      </c>
      <c r="F203" s="150" t="s">
        <v>1119</v>
      </c>
      <c r="I203" s="151"/>
      <c r="L203" s="32"/>
      <c r="M203" s="152"/>
      <c r="T203" s="56"/>
      <c r="AT203" s="17" t="s">
        <v>190</v>
      </c>
      <c r="AU203" s="17" t="s">
        <v>83</v>
      </c>
    </row>
    <row r="204" spans="2:65" s="1" customFormat="1" ht="44.25" customHeight="1">
      <c r="B204" s="134"/>
      <c r="C204" s="153" t="s">
        <v>322</v>
      </c>
      <c r="D204" s="153" t="s">
        <v>191</v>
      </c>
      <c r="E204" s="154" t="s">
        <v>1121</v>
      </c>
      <c r="F204" s="155" t="s">
        <v>1122</v>
      </c>
      <c r="G204" s="156" t="s">
        <v>185</v>
      </c>
      <c r="H204" s="157">
        <v>2</v>
      </c>
      <c r="I204" s="158"/>
      <c r="J204" s="159">
        <f>ROUND(I204*H204,2)</f>
        <v>0</v>
      </c>
      <c r="K204" s="155" t="s">
        <v>854</v>
      </c>
      <c r="L204" s="32"/>
      <c r="M204" s="160" t="s">
        <v>1</v>
      </c>
      <c r="N204" s="161" t="s">
        <v>41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AR204" s="147" t="s">
        <v>188</v>
      </c>
      <c r="AT204" s="147" t="s">
        <v>191</v>
      </c>
      <c r="AU204" s="147" t="s">
        <v>83</v>
      </c>
      <c r="AY204" s="17" t="s">
        <v>181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7" t="s">
        <v>83</v>
      </c>
      <c r="BK204" s="148">
        <f>ROUND(I204*H204,2)</f>
        <v>0</v>
      </c>
      <c r="BL204" s="17" t="s">
        <v>188</v>
      </c>
      <c r="BM204" s="147" t="s">
        <v>463</v>
      </c>
    </row>
    <row r="205" spans="2:65" s="1" customFormat="1" ht="29.25">
      <c r="B205" s="32"/>
      <c r="D205" s="149" t="s">
        <v>190</v>
      </c>
      <c r="F205" s="150" t="s">
        <v>1122</v>
      </c>
      <c r="I205" s="151"/>
      <c r="L205" s="32"/>
      <c r="M205" s="152"/>
      <c r="T205" s="56"/>
      <c r="AT205" s="17" t="s">
        <v>190</v>
      </c>
      <c r="AU205" s="17" t="s">
        <v>83</v>
      </c>
    </row>
    <row r="206" spans="2:65" s="1" customFormat="1" ht="44.25" customHeight="1">
      <c r="B206" s="134"/>
      <c r="C206" s="153" t="s">
        <v>187</v>
      </c>
      <c r="D206" s="153" t="s">
        <v>191</v>
      </c>
      <c r="E206" s="154" t="s">
        <v>1125</v>
      </c>
      <c r="F206" s="155" t="s">
        <v>1126</v>
      </c>
      <c r="G206" s="156" t="s">
        <v>185</v>
      </c>
      <c r="H206" s="157">
        <v>6</v>
      </c>
      <c r="I206" s="158"/>
      <c r="J206" s="159">
        <f>ROUND(I206*H206,2)</f>
        <v>0</v>
      </c>
      <c r="K206" s="155" t="s">
        <v>854</v>
      </c>
      <c r="L206" s="32"/>
      <c r="M206" s="160" t="s">
        <v>1</v>
      </c>
      <c r="N206" s="161" t="s">
        <v>41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188</v>
      </c>
      <c r="AT206" s="147" t="s">
        <v>191</v>
      </c>
      <c r="AU206" s="147" t="s">
        <v>83</v>
      </c>
      <c r="AY206" s="17" t="s">
        <v>181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83</v>
      </c>
      <c r="BK206" s="148">
        <f>ROUND(I206*H206,2)</f>
        <v>0</v>
      </c>
      <c r="BL206" s="17" t="s">
        <v>188</v>
      </c>
      <c r="BM206" s="147" t="s">
        <v>248</v>
      </c>
    </row>
    <row r="207" spans="2:65" s="1" customFormat="1" ht="29.25">
      <c r="B207" s="32"/>
      <c r="D207" s="149" t="s">
        <v>190</v>
      </c>
      <c r="F207" s="150" t="s">
        <v>1126</v>
      </c>
      <c r="I207" s="151"/>
      <c r="L207" s="32"/>
      <c r="M207" s="152"/>
      <c r="T207" s="56"/>
      <c r="AT207" s="17" t="s">
        <v>190</v>
      </c>
      <c r="AU207" s="17" t="s">
        <v>83</v>
      </c>
    </row>
    <row r="208" spans="2:65" s="11" customFormat="1" ht="25.9" customHeight="1">
      <c r="B208" s="124"/>
      <c r="D208" s="125" t="s">
        <v>75</v>
      </c>
      <c r="E208" s="126" t="s">
        <v>2801</v>
      </c>
      <c r="F208" s="126" t="s">
        <v>3989</v>
      </c>
      <c r="I208" s="127"/>
      <c r="J208" s="128">
        <f>BK208</f>
        <v>0</v>
      </c>
      <c r="L208" s="124"/>
      <c r="M208" s="129"/>
      <c r="P208" s="130">
        <f>SUM(P209:P211)</f>
        <v>0</v>
      </c>
      <c r="R208" s="130">
        <f>SUM(R209:R211)</f>
        <v>0</v>
      </c>
      <c r="T208" s="131">
        <f>SUM(T209:T211)</f>
        <v>0</v>
      </c>
      <c r="AR208" s="125" t="s">
        <v>85</v>
      </c>
      <c r="AT208" s="132" t="s">
        <v>75</v>
      </c>
      <c r="AU208" s="132" t="s">
        <v>76</v>
      </c>
      <c r="AY208" s="125" t="s">
        <v>181</v>
      </c>
      <c r="BK208" s="133">
        <f>SUM(BK209:BK211)</f>
        <v>0</v>
      </c>
    </row>
    <row r="209" spans="2:65" s="1" customFormat="1" ht="37.9" customHeight="1">
      <c r="B209" s="134"/>
      <c r="C209" s="153" t="s">
        <v>329</v>
      </c>
      <c r="D209" s="153" t="s">
        <v>191</v>
      </c>
      <c r="E209" s="154" t="s">
        <v>3990</v>
      </c>
      <c r="F209" s="155" t="s">
        <v>3991</v>
      </c>
      <c r="G209" s="156" t="s">
        <v>217</v>
      </c>
      <c r="H209" s="157">
        <v>20</v>
      </c>
      <c r="I209" s="158"/>
      <c r="J209" s="159">
        <f>ROUND(I209*H209,2)</f>
        <v>0</v>
      </c>
      <c r="K209" s="155" t="s">
        <v>854</v>
      </c>
      <c r="L209" s="32"/>
      <c r="M209" s="160" t="s">
        <v>1</v>
      </c>
      <c r="N209" s="161" t="s">
        <v>41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188</v>
      </c>
      <c r="AT209" s="147" t="s">
        <v>191</v>
      </c>
      <c r="AU209" s="147" t="s">
        <v>83</v>
      </c>
      <c r="AY209" s="17" t="s">
        <v>181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83</v>
      </c>
      <c r="BK209" s="148">
        <f>ROUND(I209*H209,2)</f>
        <v>0</v>
      </c>
      <c r="BL209" s="17" t="s">
        <v>188</v>
      </c>
      <c r="BM209" s="147" t="s">
        <v>487</v>
      </c>
    </row>
    <row r="210" spans="2:65" s="1" customFormat="1" ht="19.5">
      <c r="B210" s="32"/>
      <c r="D210" s="149" t="s">
        <v>190</v>
      </c>
      <c r="F210" s="150" t="s">
        <v>3991</v>
      </c>
      <c r="I210" s="151"/>
      <c r="L210" s="32"/>
      <c r="M210" s="152"/>
      <c r="T210" s="56"/>
      <c r="AT210" s="17" t="s">
        <v>190</v>
      </c>
      <c r="AU210" s="17" t="s">
        <v>83</v>
      </c>
    </row>
    <row r="211" spans="2:65" s="1" customFormat="1" ht="19.5">
      <c r="B211" s="32"/>
      <c r="D211" s="149" t="s">
        <v>467</v>
      </c>
      <c r="F211" s="164" t="s">
        <v>3992</v>
      </c>
      <c r="I211" s="151"/>
      <c r="L211" s="32"/>
      <c r="M211" s="152"/>
      <c r="T211" s="56"/>
      <c r="AT211" s="17" t="s">
        <v>467</v>
      </c>
      <c r="AU211" s="17" t="s">
        <v>83</v>
      </c>
    </row>
    <row r="212" spans="2:65" s="11" customFormat="1" ht="25.9" customHeight="1">
      <c r="B212" s="124"/>
      <c r="D212" s="125" t="s">
        <v>75</v>
      </c>
      <c r="E212" s="126" t="s">
        <v>1135</v>
      </c>
      <c r="F212" s="126" t="s">
        <v>1136</v>
      </c>
      <c r="I212" s="127"/>
      <c r="J212" s="128">
        <f>BK212</f>
        <v>0</v>
      </c>
      <c r="L212" s="124"/>
      <c r="M212" s="129"/>
      <c r="P212" s="130">
        <f>SUM(P213:P228)</f>
        <v>0</v>
      </c>
      <c r="R212" s="130">
        <f>SUM(R213:R228)</f>
        <v>0</v>
      </c>
      <c r="T212" s="131">
        <f>SUM(T213:T228)</f>
        <v>0</v>
      </c>
      <c r="AR212" s="125" t="s">
        <v>83</v>
      </c>
      <c r="AT212" s="132" t="s">
        <v>75</v>
      </c>
      <c r="AU212" s="132" t="s">
        <v>76</v>
      </c>
      <c r="AY212" s="125" t="s">
        <v>181</v>
      </c>
      <c r="BK212" s="133">
        <f>SUM(BK213:BK228)</f>
        <v>0</v>
      </c>
    </row>
    <row r="213" spans="2:65" s="1" customFormat="1" ht="16.5" customHeight="1">
      <c r="B213" s="134"/>
      <c r="C213" s="153" t="s">
        <v>333</v>
      </c>
      <c r="D213" s="153" t="s">
        <v>191</v>
      </c>
      <c r="E213" s="154" t="s">
        <v>1141</v>
      </c>
      <c r="F213" s="155" t="s">
        <v>1142</v>
      </c>
      <c r="G213" s="156" t="s">
        <v>889</v>
      </c>
      <c r="H213" s="157">
        <v>1</v>
      </c>
      <c r="I213" s="158"/>
      <c r="J213" s="159">
        <f>ROUND(I213*H213,2)</f>
        <v>0</v>
      </c>
      <c r="K213" s="155" t="s">
        <v>880</v>
      </c>
      <c r="L213" s="32"/>
      <c r="M213" s="160" t="s">
        <v>1</v>
      </c>
      <c r="N213" s="161" t="s">
        <v>41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200</v>
      </c>
      <c r="AT213" s="147" t="s">
        <v>191</v>
      </c>
      <c r="AU213" s="147" t="s">
        <v>83</v>
      </c>
      <c r="AY213" s="17" t="s">
        <v>181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83</v>
      </c>
      <c r="BK213" s="148">
        <f>ROUND(I213*H213,2)</f>
        <v>0</v>
      </c>
      <c r="BL213" s="17" t="s">
        <v>200</v>
      </c>
      <c r="BM213" s="147" t="s">
        <v>793</v>
      </c>
    </row>
    <row r="214" spans="2:65" s="1" customFormat="1" ht="11.25">
      <c r="B214" s="32"/>
      <c r="D214" s="149" t="s">
        <v>190</v>
      </c>
      <c r="F214" s="150" t="s">
        <v>1142</v>
      </c>
      <c r="I214" s="151"/>
      <c r="L214" s="32"/>
      <c r="M214" s="152"/>
      <c r="T214" s="56"/>
      <c r="AT214" s="17" t="s">
        <v>190</v>
      </c>
      <c r="AU214" s="17" t="s">
        <v>83</v>
      </c>
    </row>
    <row r="215" spans="2:65" s="1" customFormat="1" ht="16.5" customHeight="1">
      <c r="B215" s="134"/>
      <c r="C215" s="153" t="s">
        <v>338</v>
      </c>
      <c r="D215" s="153" t="s">
        <v>191</v>
      </c>
      <c r="E215" s="154" t="s">
        <v>3993</v>
      </c>
      <c r="F215" s="155" t="s">
        <v>3994</v>
      </c>
      <c r="G215" s="156" t="s">
        <v>287</v>
      </c>
      <c r="H215" s="157">
        <v>1</v>
      </c>
      <c r="I215" s="158"/>
      <c r="J215" s="159">
        <f>ROUND(I215*H215,2)</f>
        <v>0</v>
      </c>
      <c r="K215" s="155" t="s">
        <v>880</v>
      </c>
      <c r="L215" s="32"/>
      <c r="M215" s="160" t="s">
        <v>1</v>
      </c>
      <c r="N215" s="161" t="s">
        <v>41</v>
      </c>
      <c r="P215" s="145">
        <f>O215*H215</f>
        <v>0</v>
      </c>
      <c r="Q215" s="145">
        <v>0</v>
      </c>
      <c r="R215" s="145">
        <f>Q215*H215</f>
        <v>0</v>
      </c>
      <c r="S215" s="145">
        <v>0</v>
      </c>
      <c r="T215" s="146">
        <f>S215*H215</f>
        <v>0</v>
      </c>
      <c r="AR215" s="147" t="s">
        <v>200</v>
      </c>
      <c r="AT215" s="147" t="s">
        <v>191</v>
      </c>
      <c r="AU215" s="147" t="s">
        <v>83</v>
      </c>
      <c r="AY215" s="17" t="s">
        <v>181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7" t="s">
        <v>83</v>
      </c>
      <c r="BK215" s="148">
        <f>ROUND(I215*H215,2)</f>
        <v>0</v>
      </c>
      <c r="BL215" s="17" t="s">
        <v>200</v>
      </c>
      <c r="BM215" s="147" t="s">
        <v>796</v>
      </c>
    </row>
    <row r="216" spans="2:65" s="1" customFormat="1" ht="11.25">
      <c r="B216" s="32"/>
      <c r="D216" s="149" t="s">
        <v>190</v>
      </c>
      <c r="F216" s="150" t="s">
        <v>3994</v>
      </c>
      <c r="I216" s="151"/>
      <c r="L216" s="32"/>
      <c r="M216" s="152"/>
      <c r="T216" s="56"/>
      <c r="AT216" s="17" t="s">
        <v>190</v>
      </c>
      <c r="AU216" s="17" t="s">
        <v>83</v>
      </c>
    </row>
    <row r="217" spans="2:65" s="1" customFormat="1" ht="16.5" customHeight="1">
      <c r="B217" s="134"/>
      <c r="C217" s="153" t="s">
        <v>343</v>
      </c>
      <c r="D217" s="153" t="s">
        <v>191</v>
      </c>
      <c r="E217" s="154" t="s">
        <v>3995</v>
      </c>
      <c r="F217" s="155" t="s">
        <v>3996</v>
      </c>
      <c r="G217" s="156" t="s">
        <v>476</v>
      </c>
      <c r="H217" s="157">
        <v>4</v>
      </c>
      <c r="I217" s="158"/>
      <c r="J217" s="159">
        <f>ROUND(I217*H217,2)</f>
        <v>0</v>
      </c>
      <c r="K217" s="155" t="s">
        <v>880</v>
      </c>
      <c r="L217" s="32"/>
      <c r="M217" s="160" t="s">
        <v>1</v>
      </c>
      <c r="N217" s="161" t="s">
        <v>41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AR217" s="147" t="s">
        <v>200</v>
      </c>
      <c r="AT217" s="147" t="s">
        <v>191</v>
      </c>
      <c r="AU217" s="147" t="s">
        <v>83</v>
      </c>
      <c r="AY217" s="17" t="s">
        <v>181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83</v>
      </c>
      <c r="BK217" s="148">
        <f>ROUND(I217*H217,2)</f>
        <v>0</v>
      </c>
      <c r="BL217" s="17" t="s">
        <v>200</v>
      </c>
      <c r="BM217" s="147" t="s">
        <v>799</v>
      </c>
    </row>
    <row r="218" spans="2:65" s="1" customFormat="1" ht="11.25">
      <c r="B218" s="32"/>
      <c r="D218" s="149" t="s">
        <v>190</v>
      </c>
      <c r="F218" s="150" t="s">
        <v>3996</v>
      </c>
      <c r="I218" s="151"/>
      <c r="L218" s="32"/>
      <c r="M218" s="152"/>
      <c r="T218" s="56"/>
      <c r="AT218" s="17" t="s">
        <v>190</v>
      </c>
      <c r="AU218" s="17" t="s">
        <v>83</v>
      </c>
    </row>
    <row r="219" spans="2:65" s="1" customFormat="1" ht="24.2" customHeight="1">
      <c r="B219" s="134"/>
      <c r="C219" s="153" t="s">
        <v>348</v>
      </c>
      <c r="D219" s="153" t="s">
        <v>191</v>
      </c>
      <c r="E219" s="154" t="s">
        <v>1158</v>
      </c>
      <c r="F219" s="155" t="s">
        <v>1159</v>
      </c>
      <c r="G219" s="156" t="s">
        <v>889</v>
      </c>
      <c r="H219" s="157">
        <v>1</v>
      </c>
      <c r="I219" s="158"/>
      <c r="J219" s="159">
        <f>ROUND(I219*H219,2)</f>
        <v>0</v>
      </c>
      <c r="K219" s="155" t="s">
        <v>880</v>
      </c>
      <c r="L219" s="32"/>
      <c r="M219" s="160" t="s">
        <v>1</v>
      </c>
      <c r="N219" s="161" t="s">
        <v>41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AR219" s="147" t="s">
        <v>200</v>
      </c>
      <c r="AT219" s="147" t="s">
        <v>191</v>
      </c>
      <c r="AU219" s="147" t="s">
        <v>83</v>
      </c>
      <c r="AY219" s="17" t="s">
        <v>181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83</v>
      </c>
      <c r="BK219" s="148">
        <f>ROUND(I219*H219,2)</f>
        <v>0</v>
      </c>
      <c r="BL219" s="17" t="s">
        <v>200</v>
      </c>
      <c r="BM219" s="147" t="s">
        <v>802</v>
      </c>
    </row>
    <row r="220" spans="2:65" s="1" customFormat="1" ht="19.5">
      <c r="B220" s="32"/>
      <c r="D220" s="149" t="s">
        <v>190</v>
      </c>
      <c r="F220" s="150" t="s">
        <v>1159</v>
      </c>
      <c r="I220" s="151"/>
      <c r="L220" s="32"/>
      <c r="M220" s="152"/>
      <c r="T220" s="56"/>
      <c r="AT220" s="17" t="s">
        <v>190</v>
      </c>
      <c r="AU220" s="17" t="s">
        <v>83</v>
      </c>
    </row>
    <row r="221" spans="2:65" s="1" customFormat="1" ht="16.5" customHeight="1">
      <c r="B221" s="134"/>
      <c r="C221" s="153" t="s">
        <v>352</v>
      </c>
      <c r="D221" s="153" t="s">
        <v>191</v>
      </c>
      <c r="E221" s="154" t="s">
        <v>1162</v>
      </c>
      <c r="F221" s="155" t="s">
        <v>1163</v>
      </c>
      <c r="G221" s="156" t="s">
        <v>476</v>
      </c>
      <c r="H221" s="157">
        <v>4</v>
      </c>
      <c r="I221" s="158"/>
      <c r="J221" s="159">
        <f>ROUND(I221*H221,2)</f>
        <v>0</v>
      </c>
      <c r="K221" s="155" t="s">
        <v>880</v>
      </c>
      <c r="L221" s="32"/>
      <c r="M221" s="160" t="s">
        <v>1</v>
      </c>
      <c r="N221" s="161" t="s">
        <v>41</v>
      </c>
      <c r="P221" s="145">
        <f>O221*H221</f>
        <v>0</v>
      </c>
      <c r="Q221" s="145">
        <v>0</v>
      </c>
      <c r="R221" s="145">
        <f>Q221*H221</f>
        <v>0</v>
      </c>
      <c r="S221" s="145">
        <v>0</v>
      </c>
      <c r="T221" s="146">
        <f>S221*H221</f>
        <v>0</v>
      </c>
      <c r="AR221" s="147" t="s">
        <v>200</v>
      </c>
      <c r="AT221" s="147" t="s">
        <v>191</v>
      </c>
      <c r="AU221" s="147" t="s">
        <v>83</v>
      </c>
      <c r="AY221" s="17" t="s">
        <v>181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7" t="s">
        <v>83</v>
      </c>
      <c r="BK221" s="148">
        <f>ROUND(I221*H221,2)</f>
        <v>0</v>
      </c>
      <c r="BL221" s="17" t="s">
        <v>200</v>
      </c>
      <c r="BM221" s="147" t="s">
        <v>805</v>
      </c>
    </row>
    <row r="222" spans="2:65" s="1" customFormat="1" ht="11.25">
      <c r="B222" s="32"/>
      <c r="D222" s="149" t="s">
        <v>190</v>
      </c>
      <c r="F222" s="150" t="s">
        <v>1163</v>
      </c>
      <c r="I222" s="151"/>
      <c r="L222" s="32"/>
      <c r="M222" s="152"/>
      <c r="T222" s="56"/>
      <c r="AT222" s="17" t="s">
        <v>190</v>
      </c>
      <c r="AU222" s="17" t="s">
        <v>83</v>
      </c>
    </row>
    <row r="223" spans="2:65" s="1" customFormat="1" ht="16.5" customHeight="1">
      <c r="B223" s="134"/>
      <c r="C223" s="153" t="s">
        <v>356</v>
      </c>
      <c r="D223" s="153" t="s">
        <v>191</v>
      </c>
      <c r="E223" s="154" t="s">
        <v>3997</v>
      </c>
      <c r="F223" s="155" t="s">
        <v>3998</v>
      </c>
      <c r="G223" s="156" t="s">
        <v>287</v>
      </c>
      <c r="H223" s="157">
        <v>1</v>
      </c>
      <c r="I223" s="158"/>
      <c r="J223" s="159">
        <f>ROUND(I223*H223,2)</f>
        <v>0</v>
      </c>
      <c r="K223" s="155" t="s">
        <v>880</v>
      </c>
      <c r="L223" s="32"/>
      <c r="M223" s="160" t="s">
        <v>1</v>
      </c>
      <c r="N223" s="161" t="s">
        <v>41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200</v>
      </c>
      <c r="AT223" s="147" t="s">
        <v>191</v>
      </c>
      <c r="AU223" s="147" t="s">
        <v>83</v>
      </c>
      <c r="AY223" s="17" t="s">
        <v>181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83</v>
      </c>
      <c r="BK223" s="148">
        <f>ROUND(I223*H223,2)</f>
        <v>0</v>
      </c>
      <c r="BL223" s="17" t="s">
        <v>200</v>
      </c>
      <c r="BM223" s="147" t="s">
        <v>808</v>
      </c>
    </row>
    <row r="224" spans="2:65" s="1" customFormat="1" ht="11.25">
      <c r="B224" s="32"/>
      <c r="D224" s="149" t="s">
        <v>190</v>
      </c>
      <c r="F224" s="150" t="s">
        <v>3998</v>
      </c>
      <c r="I224" s="151"/>
      <c r="L224" s="32"/>
      <c r="M224" s="152"/>
      <c r="T224" s="56"/>
      <c r="AT224" s="17" t="s">
        <v>190</v>
      </c>
      <c r="AU224" s="17" t="s">
        <v>83</v>
      </c>
    </row>
    <row r="225" spans="2:65" s="1" customFormat="1" ht="16.5" customHeight="1">
      <c r="B225" s="134"/>
      <c r="C225" s="153" t="s">
        <v>361</v>
      </c>
      <c r="D225" s="153" t="s">
        <v>191</v>
      </c>
      <c r="E225" s="154" t="s">
        <v>3999</v>
      </c>
      <c r="F225" s="155" t="s">
        <v>4000</v>
      </c>
      <c r="G225" s="156" t="s">
        <v>287</v>
      </c>
      <c r="H225" s="157">
        <v>1</v>
      </c>
      <c r="I225" s="158"/>
      <c r="J225" s="159">
        <f>ROUND(I225*H225,2)</f>
        <v>0</v>
      </c>
      <c r="K225" s="155" t="s">
        <v>880</v>
      </c>
      <c r="L225" s="32"/>
      <c r="M225" s="160" t="s">
        <v>1</v>
      </c>
      <c r="N225" s="161" t="s">
        <v>41</v>
      </c>
      <c r="P225" s="145">
        <f>O225*H225</f>
        <v>0</v>
      </c>
      <c r="Q225" s="145">
        <v>0</v>
      </c>
      <c r="R225" s="145">
        <f>Q225*H225</f>
        <v>0</v>
      </c>
      <c r="S225" s="145">
        <v>0</v>
      </c>
      <c r="T225" s="146">
        <f>S225*H225</f>
        <v>0</v>
      </c>
      <c r="AR225" s="147" t="s">
        <v>200</v>
      </c>
      <c r="AT225" s="147" t="s">
        <v>191</v>
      </c>
      <c r="AU225" s="147" t="s">
        <v>83</v>
      </c>
      <c r="AY225" s="17" t="s">
        <v>181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7" t="s">
        <v>83</v>
      </c>
      <c r="BK225" s="148">
        <f>ROUND(I225*H225,2)</f>
        <v>0</v>
      </c>
      <c r="BL225" s="17" t="s">
        <v>200</v>
      </c>
      <c r="BM225" s="147" t="s">
        <v>809</v>
      </c>
    </row>
    <row r="226" spans="2:65" s="1" customFormat="1" ht="11.25">
      <c r="B226" s="32"/>
      <c r="D226" s="149" t="s">
        <v>190</v>
      </c>
      <c r="F226" s="150" t="s">
        <v>4000</v>
      </c>
      <c r="I226" s="151"/>
      <c r="L226" s="32"/>
      <c r="M226" s="152"/>
      <c r="T226" s="56"/>
      <c r="AT226" s="17" t="s">
        <v>190</v>
      </c>
      <c r="AU226" s="17" t="s">
        <v>83</v>
      </c>
    </row>
    <row r="227" spans="2:65" s="1" customFormat="1" ht="16.5" customHeight="1">
      <c r="B227" s="134"/>
      <c r="C227" s="153" t="s">
        <v>366</v>
      </c>
      <c r="D227" s="153" t="s">
        <v>191</v>
      </c>
      <c r="E227" s="154" t="s">
        <v>1170</v>
      </c>
      <c r="F227" s="155" t="s">
        <v>1171</v>
      </c>
      <c r="G227" s="156" t="s">
        <v>476</v>
      </c>
      <c r="H227" s="157">
        <v>16</v>
      </c>
      <c r="I227" s="158"/>
      <c r="J227" s="159">
        <f>ROUND(I227*H227,2)</f>
        <v>0</v>
      </c>
      <c r="K227" s="155" t="s">
        <v>880</v>
      </c>
      <c r="L227" s="32"/>
      <c r="M227" s="160" t="s">
        <v>1</v>
      </c>
      <c r="N227" s="161" t="s">
        <v>41</v>
      </c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AR227" s="147" t="s">
        <v>200</v>
      </c>
      <c r="AT227" s="147" t="s">
        <v>191</v>
      </c>
      <c r="AU227" s="147" t="s">
        <v>83</v>
      </c>
      <c r="AY227" s="17" t="s">
        <v>181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83</v>
      </c>
      <c r="BK227" s="148">
        <f>ROUND(I227*H227,2)</f>
        <v>0</v>
      </c>
      <c r="BL227" s="17" t="s">
        <v>200</v>
      </c>
      <c r="BM227" s="147" t="s">
        <v>812</v>
      </c>
    </row>
    <row r="228" spans="2:65" s="1" customFormat="1" ht="11.25">
      <c r="B228" s="32"/>
      <c r="D228" s="149" t="s">
        <v>190</v>
      </c>
      <c r="F228" s="150" t="s">
        <v>1171</v>
      </c>
      <c r="I228" s="151"/>
      <c r="L228" s="32"/>
      <c r="M228" s="165"/>
      <c r="N228" s="166"/>
      <c r="O228" s="166"/>
      <c r="P228" s="166"/>
      <c r="Q228" s="166"/>
      <c r="R228" s="166"/>
      <c r="S228" s="166"/>
      <c r="T228" s="167"/>
      <c r="AT228" s="17" t="s">
        <v>190</v>
      </c>
      <c r="AU228" s="17" t="s">
        <v>83</v>
      </c>
    </row>
    <row r="229" spans="2:65" s="1" customFormat="1" ht="6.95" customHeight="1">
      <c r="B229" s="44"/>
      <c r="C229" s="45"/>
      <c r="D229" s="45"/>
      <c r="E229" s="45"/>
      <c r="F229" s="45"/>
      <c r="G229" s="45"/>
      <c r="H229" s="45"/>
      <c r="I229" s="45"/>
      <c r="J229" s="45"/>
      <c r="K229" s="45"/>
      <c r="L229" s="32"/>
    </row>
  </sheetData>
  <autoFilter ref="C126:K228" xr:uid="{00000000-0009-0000-0000-000011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23.25" customHeight="1">
      <c r="B9" s="32"/>
      <c r="E9" s="242" t="s">
        <v>152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154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155</v>
      </c>
      <c r="L22" s="32"/>
    </row>
    <row r="23" spans="2:12" s="1" customFormat="1" ht="18" customHeight="1">
      <c r="B23" s="32"/>
      <c r="E23" s="25" t="s">
        <v>156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155</v>
      </c>
      <c r="L25" s="32"/>
    </row>
    <row r="26" spans="2:12" s="1" customFormat="1" ht="18" customHeight="1">
      <c r="B26" s="32"/>
      <c r="E26" s="25" t="s">
        <v>156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ROUND(J124,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ROUND((SUM(BE124:BE255)),  2)</f>
        <v>0</v>
      </c>
      <c r="I35" s="96">
        <v>0.21</v>
      </c>
      <c r="J35" s="85">
        <f>ROUND(((SUM(BE124:BE255))*I35),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ROUND((SUM(BF124:BF255)),  2)</f>
        <v>0</v>
      </c>
      <c r="I36" s="96">
        <v>0.12</v>
      </c>
      <c r="J36" s="85">
        <f>ROUND(((SUM(BF124:BF255))*I36),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ROUND((SUM(BG124:BG255)),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ROUND((SUM(BH124:BH255)),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ROUND((SUM(BI124:BI255)),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23.25" customHeight="1">
      <c r="B87" s="32"/>
      <c r="E87" s="242" t="s">
        <v>152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SO.01 -01 -  Elektroinstalace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Petr Kovář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Petr Kovář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J124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162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47" s="8" customFormat="1" ht="24.95" customHeight="1">
      <c r="B100" s="108"/>
      <c r="D100" s="109" t="s">
        <v>163</v>
      </c>
      <c r="E100" s="110"/>
      <c r="F100" s="110"/>
      <c r="G100" s="110"/>
      <c r="H100" s="110"/>
      <c r="I100" s="110"/>
      <c r="J100" s="111">
        <f>J157</f>
        <v>0</v>
      </c>
      <c r="L100" s="108"/>
    </row>
    <row r="101" spans="2:47" s="9" customFormat="1" ht="19.899999999999999" customHeight="1">
      <c r="B101" s="112"/>
      <c r="D101" s="113" t="s">
        <v>164</v>
      </c>
      <c r="E101" s="114"/>
      <c r="F101" s="114"/>
      <c r="G101" s="114"/>
      <c r="H101" s="114"/>
      <c r="I101" s="114"/>
      <c r="J101" s="115">
        <f>J158</f>
        <v>0</v>
      </c>
      <c r="L101" s="112"/>
    </row>
    <row r="102" spans="2:47" s="9" customFormat="1" ht="14.85" customHeight="1">
      <c r="B102" s="112"/>
      <c r="D102" s="113" t="s">
        <v>165</v>
      </c>
      <c r="E102" s="114"/>
      <c r="F102" s="114"/>
      <c r="G102" s="114"/>
      <c r="H102" s="114"/>
      <c r="I102" s="114"/>
      <c r="J102" s="115">
        <f>J253</f>
        <v>0</v>
      </c>
      <c r="L102" s="112"/>
    </row>
    <row r="103" spans="2:47" s="1" customFormat="1" ht="21.75" customHeight="1">
      <c r="B103" s="32"/>
      <c r="L103" s="32"/>
    </row>
    <row r="104" spans="2:47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47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47" s="1" customFormat="1" ht="24.95" customHeight="1">
      <c r="B109" s="32"/>
      <c r="C109" s="21" t="s">
        <v>166</v>
      </c>
      <c r="L109" s="32"/>
    </row>
    <row r="110" spans="2:47" s="1" customFormat="1" ht="6.95" customHeight="1">
      <c r="B110" s="32"/>
      <c r="L110" s="32"/>
    </row>
    <row r="111" spans="2:47" s="1" customFormat="1" ht="12" customHeight="1">
      <c r="B111" s="32"/>
      <c r="C111" s="27" t="s">
        <v>16</v>
      </c>
      <c r="L111" s="32"/>
    </row>
    <row r="112" spans="2:47" s="1" customFormat="1" ht="16.5" customHeight="1">
      <c r="B112" s="32"/>
      <c r="E112" s="242" t="str">
        <f>E7</f>
        <v>ZUŠ BEDŘICHA SMETANY čp.142, LITOMYŠL</v>
      </c>
      <c r="F112" s="243"/>
      <c r="G112" s="243"/>
      <c r="H112" s="243"/>
      <c r="L112" s="32"/>
    </row>
    <row r="113" spans="2:65" ht="12" customHeight="1">
      <c r="B113" s="20"/>
      <c r="C113" s="27" t="s">
        <v>151</v>
      </c>
      <c r="L113" s="20"/>
    </row>
    <row r="114" spans="2:65" s="1" customFormat="1" ht="23.25" customHeight="1">
      <c r="B114" s="32"/>
      <c r="E114" s="242" t="s">
        <v>152</v>
      </c>
      <c r="F114" s="244"/>
      <c r="G114" s="244"/>
      <c r="H114" s="244"/>
      <c r="L114" s="32"/>
    </row>
    <row r="115" spans="2:65" s="1" customFormat="1" ht="12" customHeight="1">
      <c r="B115" s="32"/>
      <c r="C115" s="27" t="s">
        <v>153</v>
      </c>
      <c r="L115" s="32"/>
    </row>
    <row r="116" spans="2:65" s="1" customFormat="1" ht="16.5" customHeight="1">
      <c r="B116" s="32"/>
      <c r="E116" s="198" t="str">
        <f>E11</f>
        <v>SO.01 -01 -  Elektroinstalace</v>
      </c>
      <c r="F116" s="244"/>
      <c r="G116" s="244"/>
      <c r="H116" s="244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F14</f>
        <v>Litomyšl</v>
      </c>
      <c r="I118" s="27" t="s">
        <v>22</v>
      </c>
      <c r="J118" s="52" t="str">
        <f>IF(J14="","",J14)</f>
        <v>6. 6. 2025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E17</f>
        <v>Město Litomyšl</v>
      </c>
      <c r="I120" s="27" t="s">
        <v>30</v>
      </c>
      <c r="J120" s="30" t="str">
        <f>E23</f>
        <v>Petr Kovář</v>
      </c>
      <c r="L120" s="32"/>
    </row>
    <row r="121" spans="2:65" s="1" customFormat="1" ht="15.2" customHeight="1">
      <c r="B121" s="32"/>
      <c r="C121" s="27" t="s">
        <v>28</v>
      </c>
      <c r="F121" s="25" t="str">
        <f>IF(E20="","",E20)</f>
        <v>Vyplň údaj</v>
      </c>
      <c r="I121" s="27" t="s">
        <v>34</v>
      </c>
      <c r="J121" s="30" t="str">
        <f>E26</f>
        <v>Petr Kovář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6"/>
      <c r="C123" s="117" t="s">
        <v>167</v>
      </c>
      <c r="D123" s="118" t="s">
        <v>61</v>
      </c>
      <c r="E123" s="118" t="s">
        <v>57</v>
      </c>
      <c r="F123" s="118" t="s">
        <v>58</v>
      </c>
      <c r="G123" s="118" t="s">
        <v>168</v>
      </c>
      <c r="H123" s="118" t="s">
        <v>169</v>
      </c>
      <c r="I123" s="118" t="s">
        <v>170</v>
      </c>
      <c r="J123" s="118" t="s">
        <v>159</v>
      </c>
      <c r="K123" s="119" t="s">
        <v>171</v>
      </c>
      <c r="L123" s="116"/>
      <c r="M123" s="59" t="s">
        <v>1</v>
      </c>
      <c r="N123" s="60" t="s">
        <v>40</v>
      </c>
      <c r="O123" s="60" t="s">
        <v>172</v>
      </c>
      <c r="P123" s="60" t="s">
        <v>173</v>
      </c>
      <c r="Q123" s="60" t="s">
        <v>174</v>
      </c>
      <c r="R123" s="60" t="s">
        <v>175</v>
      </c>
      <c r="S123" s="60" t="s">
        <v>176</v>
      </c>
      <c r="T123" s="61" t="s">
        <v>177</v>
      </c>
    </row>
    <row r="124" spans="2:65" s="1" customFormat="1" ht="22.9" customHeight="1">
      <c r="B124" s="32"/>
      <c r="C124" s="64" t="s">
        <v>178</v>
      </c>
      <c r="J124" s="120">
        <f>BK124</f>
        <v>0</v>
      </c>
      <c r="L124" s="32"/>
      <c r="M124" s="62"/>
      <c r="N124" s="53"/>
      <c r="O124" s="53"/>
      <c r="P124" s="121">
        <f>P125+P157</f>
        <v>0</v>
      </c>
      <c r="Q124" s="53"/>
      <c r="R124" s="121">
        <f>R125+R157</f>
        <v>0.57582</v>
      </c>
      <c r="S124" s="53"/>
      <c r="T124" s="122">
        <f>T125+T157</f>
        <v>5.9446759999999994</v>
      </c>
      <c r="AT124" s="17" t="s">
        <v>75</v>
      </c>
      <c r="AU124" s="17" t="s">
        <v>161</v>
      </c>
      <c r="BK124" s="123">
        <f>BK125+BK157</f>
        <v>0</v>
      </c>
    </row>
    <row r="125" spans="2:65" s="11" customFormat="1" ht="25.9" customHeight="1">
      <c r="B125" s="124"/>
      <c r="D125" s="125" t="s">
        <v>75</v>
      </c>
      <c r="E125" s="126" t="s">
        <v>179</v>
      </c>
      <c r="F125" s="126" t="s">
        <v>180</v>
      </c>
      <c r="I125" s="127"/>
      <c r="J125" s="128">
        <f>BK125</f>
        <v>0</v>
      </c>
      <c r="L125" s="124"/>
      <c r="M125" s="129"/>
      <c r="P125" s="130">
        <f>SUM(P126:P156)</f>
        <v>0</v>
      </c>
      <c r="R125" s="130">
        <f>SUM(R126:R156)</f>
        <v>0.12783</v>
      </c>
      <c r="T125" s="131">
        <f>SUM(T126:T156)</f>
        <v>7.669999999999999E-2</v>
      </c>
      <c r="AR125" s="125" t="s">
        <v>83</v>
      </c>
      <c r="AT125" s="132" t="s">
        <v>75</v>
      </c>
      <c r="AU125" s="132" t="s">
        <v>76</v>
      </c>
      <c r="AY125" s="125" t="s">
        <v>181</v>
      </c>
      <c r="BK125" s="133">
        <f>SUM(BK126:BK156)</f>
        <v>0</v>
      </c>
    </row>
    <row r="126" spans="2:65" s="1" customFormat="1" ht="16.5" customHeight="1">
      <c r="B126" s="134"/>
      <c r="C126" s="135" t="s">
        <v>83</v>
      </c>
      <c r="D126" s="135" t="s">
        <v>182</v>
      </c>
      <c r="E126" s="136" t="s">
        <v>183</v>
      </c>
      <c r="F126" s="137" t="s">
        <v>184</v>
      </c>
      <c r="G126" s="138" t="s">
        <v>185</v>
      </c>
      <c r="H126" s="139">
        <v>3</v>
      </c>
      <c r="I126" s="140"/>
      <c r="J126" s="141">
        <f>ROUND(I126*H126,2)</f>
        <v>0</v>
      </c>
      <c r="K126" s="137" t="s">
        <v>186</v>
      </c>
      <c r="L126" s="142"/>
      <c r="M126" s="143" t="s">
        <v>1</v>
      </c>
      <c r="N126" s="144" t="s">
        <v>41</v>
      </c>
      <c r="P126" s="145">
        <f>O126*H126</f>
        <v>0</v>
      </c>
      <c r="Q126" s="145">
        <v>2.7E-4</v>
      </c>
      <c r="R126" s="145">
        <f>Q126*H126</f>
        <v>8.0999999999999996E-4</v>
      </c>
      <c r="S126" s="145">
        <v>0</v>
      </c>
      <c r="T126" s="146">
        <f>S126*H126</f>
        <v>0</v>
      </c>
      <c r="AR126" s="147" t="s">
        <v>187</v>
      </c>
      <c r="AT126" s="147" t="s">
        <v>182</v>
      </c>
      <c r="AU126" s="147" t="s">
        <v>83</v>
      </c>
      <c r="AY126" s="17" t="s">
        <v>181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7" t="s">
        <v>83</v>
      </c>
      <c r="BK126" s="148">
        <f>ROUND(I126*H126,2)</f>
        <v>0</v>
      </c>
      <c r="BL126" s="17" t="s">
        <v>188</v>
      </c>
      <c r="BM126" s="147" t="s">
        <v>189</v>
      </c>
    </row>
    <row r="127" spans="2:65" s="1" customFormat="1" ht="11.25">
      <c r="B127" s="32"/>
      <c r="D127" s="149" t="s">
        <v>190</v>
      </c>
      <c r="F127" s="150" t="s">
        <v>184</v>
      </c>
      <c r="I127" s="151"/>
      <c r="L127" s="32"/>
      <c r="M127" s="152"/>
      <c r="T127" s="56"/>
      <c r="AT127" s="17" t="s">
        <v>190</v>
      </c>
      <c r="AU127" s="17" t="s">
        <v>83</v>
      </c>
    </row>
    <row r="128" spans="2:65" s="1" customFormat="1" ht="24.2" customHeight="1">
      <c r="B128" s="134"/>
      <c r="C128" s="153" t="s">
        <v>85</v>
      </c>
      <c r="D128" s="153" t="s">
        <v>191</v>
      </c>
      <c r="E128" s="154" t="s">
        <v>192</v>
      </c>
      <c r="F128" s="155" t="s">
        <v>193</v>
      </c>
      <c r="G128" s="156" t="s">
        <v>185</v>
      </c>
      <c r="H128" s="157">
        <v>3</v>
      </c>
      <c r="I128" s="158"/>
      <c r="J128" s="159">
        <f>ROUND(I128*H128,2)</f>
        <v>0</v>
      </c>
      <c r="K128" s="155" t="s">
        <v>186</v>
      </c>
      <c r="L128" s="32"/>
      <c r="M128" s="160" t="s">
        <v>1</v>
      </c>
      <c r="N128" s="161" t="s">
        <v>41</v>
      </c>
      <c r="P128" s="145">
        <f>O128*H128</f>
        <v>0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AR128" s="147" t="s">
        <v>188</v>
      </c>
      <c r="AT128" s="147" t="s">
        <v>191</v>
      </c>
      <c r="AU128" s="147" t="s">
        <v>83</v>
      </c>
      <c r="AY128" s="17" t="s">
        <v>181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83</v>
      </c>
      <c r="BK128" s="148">
        <f>ROUND(I128*H128,2)</f>
        <v>0</v>
      </c>
      <c r="BL128" s="17" t="s">
        <v>188</v>
      </c>
      <c r="BM128" s="147" t="s">
        <v>194</v>
      </c>
    </row>
    <row r="129" spans="2:65" s="1" customFormat="1" ht="19.5">
      <c r="B129" s="32"/>
      <c r="D129" s="149" t="s">
        <v>190</v>
      </c>
      <c r="F129" s="150" t="s">
        <v>195</v>
      </c>
      <c r="I129" s="151"/>
      <c r="L129" s="32"/>
      <c r="M129" s="152"/>
      <c r="T129" s="56"/>
      <c r="AT129" s="17" t="s">
        <v>190</v>
      </c>
      <c r="AU129" s="17" t="s">
        <v>83</v>
      </c>
    </row>
    <row r="130" spans="2:65" s="1" customFormat="1" ht="24.2" customHeight="1">
      <c r="B130" s="134"/>
      <c r="C130" s="135" t="s">
        <v>91</v>
      </c>
      <c r="D130" s="135" t="s">
        <v>182</v>
      </c>
      <c r="E130" s="136" t="s">
        <v>196</v>
      </c>
      <c r="F130" s="137" t="s">
        <v>197</v>
      </c>
      <c r="G130" s="138" t="s">
        <v>185</v>
      </c>
      <c r="H130" s="139">
        <v>31</v>
      </c>
      <c r="I130" s="140"/>
      <c r="J130" s="141">
        <f>ROUND(I130*H130,2)</f>
        <v>0</v>
      </c>
      <c r="K130" s="137" t="s">
        <v>198</v>
      </c>
      <c r="L130" s="142"/>
      <c r="M130" s="143" t="s">
        <v>1</v>
      </c>
      <c r="N130" s="144" t="s">
        <v>41</v>
      </c>
      <c r="P130" s="145">
        <f>O130*H130</f>
        <v>0</v>
      </c>
      <c r="Q130" s="145">
        <v>2.5500000000000002E-3</v>
      </c>
      <c r="R130" s="145">
        <f>Q130*H130</f>
        <v>7.9050000000000009E-2</v>
      </c>
      <c r="S130" s="145">
        <v>0</v>
      </c>
      <c r="T130" s="146">
        <f>S130*H130</f>
        <v>0</v>
      </c>
      <c r="AR130" s="147" t="s">
        <v>187</v>
      </c>
      <c r="AT130" s="147" t="s">
        <v>182</v>
      </c>
      <c r="AU130" s="147" t="s">
        <v>83</v>
      </c>
      <c r="AY130" s="17" t="s">
        <v>181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188</v>
      </c>
      <c r="BM130" s="147" t="s">
        <v>199</v>
      </c>
    </row>
    <row r="131" spans="2:65" s="1" customFormat="1" ht="19.5">
      <c r="B131" s="32"/>
      <c r="D131" s="149" t="s">
        <v>190</v>
      </c>
      <c r="F131" s="150" t="s">
        <v>197</v>
      </c>
      <c r="I131" s="151"/>
      <c r="L131" s="32"/>
      <c r="M131" s="152"/>
      <c r="T131" s="56"/>
      <c r="AT131" s="17" t="s">
        <v>190</v>
      </c>
      <c r="AU131" s="17" t="s">
        <v>83</v>
      </c>
    </row>
    <row r="132" spans="2:65" s="1" customFormat="1" ht="24.2" customHeight="1">
      <c r="B132" s="134"/>
      <c r="C132" s="135" t="s">
        <v>200</v>
      </c>
      <c r="D132" s="135" t="s">
        <v>182</v>
      </c>
      <c r="E132" s="136" t="s">
        <v>201</v>
      </c>
      <c r="F132" s="137" t="s">
        <v>202</v>
      </c>
      <c r="G132" s="138" t="s">
        <v>185</v>
      </c>
      <c r="H132" s="139">
        <v>12</v>
      </c>
      <c r="I132" s="140"/>
      <c r="J132" s="141">
        <f>ROUND(I132*H132,2)</f>
        <v>0</v>
      </c>
      <c r="K132" s="137" t="s">
        <v>198</v>
      </c>
      <c r="L132" s="142"/>
      <c r="M132" s="143" t="s">
        <v>1</v>
      </c>
      <c r="N132" s="144" t="s">
        <v>41</v>
      </c>
      <c r="P132" s="145">
        <f>O132*H132</f>
        <v>0</v>
      </c>
      <c r="Q132" s="145">
        <v>2.5500000000000002E-3</v>
      </c>
      <c r="R132" s="145">
        <f>Q132*H132</f>
        <v>3.0600000000000002E-2</v>
      </c>
      <c r="S132" s="145">
        <v>0</v>
      </c>
      <c r="T132" s="146">
        <f>S132*H132</f>
        <v>0</v>
      </c>
      <c r="AR132" s="147" t="s">
        <v>187</v>
      </c>
      <c r="AT132" s="147" t="s">
        <v>182</v>
      </c>
      <c r="AU132" s="147" t="s">
        <v>83</v>
      </c>
      <c r="AY132" s="17" t="s">
        <v>181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188</v>
      </c>
      <c r="BM132" s="147" t="s">
        <v>203</v>
      </c>
    </row>
    <row r="133" spans="2:65" s="1" customFormat="1" ht="11.25">
      <c r="B133" s="32"/>
      <c r="D133" s="149" t="s">
        <v>190</v>
      </c>
      <c r="F133" s="150" t="s">
        <v>202</v>
      </c>
      <c r="I133" s="151"/>
      <c r="L133" s="32"/>
      <c r="M133" s="152"/>
      <c r="T133" s="56"/>
      <c r="AT133" s="17" t="s">
        <v>190</v>
      </c>
      <c r="AU133" s="17" t="s">
        <v>83</v>
      </c>
    </row>
    <row r="134" spans="2:65" s="1" customFormat="1" ht="37.9" customHeight="1">
      <c r="B134" s="134"/>
      <c r="C134" s="153" t="s">
        <v>204</v>
      </c>
      <c r="D134" s="153" t="s">
        <v>191</v>
      </c>
      <c r="E134" s="154" t="s">
        <v>205</v>
      </c>
      <c r="F134" s="155" t="s">
        <v>206</v>
      </c>
      <c r="G134" s="156" t="s">
        <v>185</v>
      </c>
      <c r="H134" s="157">
        <v>28</v>
      </c>
      <c r="I134" s="158"/>
      <c r="J134" s="159">
        <f>ROUND(I134*H134,2)</f>
        <v>0</v>
      </c>
      <c r="K134" s="155" t="s">
        <v>186</v>
      </c>
      <c r="L134" s="32"/>
      <c r="M134" s="160" t="s">
        <v>1</v>
      </c>
      <c r="N134" s="161" t="s">
        <v>41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188</v>
      </c>
      <c r="AT134" s="147" t="s">
        <v>191</v>
      </c>
      <c r="AU134" s="147" t="s">
        <v>83</v>
      </c>
      <c r="AY134" s="17" t="s">
        <v>181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188</v>
      </c>
      <c r="BM134" s="147" t="s">
        <v>207</v>
      </c>
    </row>
    <row r="135" spans="2:65" s="1" customFormat="1" ht="29.25">
      <c r="B135" s="32"/>
      <c r="D135" s="149" t="s">
        <v>190</v>
      </c>
      <c r="F135" s="150" t="s">
        <v>208</v>
      </c>
      <c r="I135" s="151"/>
      <c r="L135" s="32"/>
      <c r="M135" s="152"/>
      <c r="T135" s="56"/>
      <c r="AT135" s="17" t="s">
        <v>190</v>
      </c>
      <c r="AU135" s="17" t="s">
        <v>83</v>
      </c>
    </row>
    <row r="136" spans="2:65" s="1" customFormat="1" ht="24.2" customHeight="1">
      <c r="B136" s="134"/>
      <c r="C136" s="135" t="s">
        <v>209</v>
      </c>
      <c r="D136" s="135" t="s">
        <v>182</v>
      </c>
      <c r="E136" s="136" t="s">
        <v>210</v>
      </c>
      <c r="F136" s="137" t="s">
        <v>211</v>
      </c>
      <c r="G136" s="138" t="s">
        <v>185</v>
      </c>
      <c r="H136" s="139">
        <v>18</v>
      </c>
      <c r="I136" s="140"/>
      <c r="J136" s="141">
        <f>ROUND(I136*H136,2)</f>
        <v>0</v>
      </c>
      <c r="K136" s="137" t="s">
        <v>212</v>
      </c>
      <c r="L136" s="142"/>
      <c r="M136" s="143" t="s">
        <v>1</v>
      </c>
      <c r="N136" s="144" t="s">
        <v>41</v>
      </c>
      <c r="P136" s="145">
        <f>O136*H136</f>
        <v>0</v>
      </c>
      <c r="Q136" s="145">
        <v>5.0000000000000001E-4</v>
      </c>
      <c r="R136" s="145">
        <f>Q136*H136</f>
        <v>9.0000000000000011E-3</v>
      </c>
      <c r="S136" s="145">
        <v>0</v>
      </c>
      <c r="T136" s="146">
        <f>S136*H136</f>
        <v>0</v>
      </c>
      <c r="AR136" s="147" t="s">
        <v>187</v>
      </c>
      <c r="AT136" s="147" t="s">
        <v>182</v>
      </c>
      <c r="AU136" s="147" t="s">
        <v>83</v>
      </c>
      <c r="AY136" s="17" t="s">
        <v>181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188</v>
      </c>
      <c r="BM136" s="147" t="s">
        <v>213</v>
      </c>
    </row>
    <row r="137" spans="2:65" s="1" customFormat="1" ht="11.25">
      <c r="B137" s="32"/>
      <c r="D137" s="149" t="s">
        <v>190</v>
      </c>
      <c r="F137" s="150" t="s">
        <v>211</v>
      </c>
      <c r="I137" s="151"/>
      <c r="L137" s="32"/>
      <c r="M137" s="152"/>
      <c r="T137" s="56"/>
      <c r="AT137" s="17" t="s">
        <v>190</v>
      </c>
      <c r="AU137" s="17" t="s">
        <v>83</v>
      </c>
    </row>
    <row r="138" spans="2:65" s="1" customFormat="1" ht="24.2" customHeight="1">
      <c r="B138" s="134"/>
      <c r="C138" s="153" t="s">
        <v>214</v>
      </c>
      <c r="D138" s="153" t="s">
        <v>191</v>
      </c>
      <c r="E138" s="154" t="s">
        <v>215</v>
      </c>
      <c r="F138" s="155" t="s">
        <v>216</v>
      </c>
      <c r="G138" s="156" t="s">
        <v>217</v>
      </c>
      <c r="H138" s="157">
        <v>18</v>
      </c>
      <c r="I138" s="158"/>
      <c r="J138" s="159">
        <f>ROUND(I138*H138,2)</f>
        <v>0</v>
      </c>
      <c r="K138" s="155" t="s">
        <v>186</v>
      </c>
      <c r="L138" s="32"/>
      <c r="M138" s="160" t="s">
        <v>1</v>
      </c>
      <c r="N138" s="161" t="s">
        <v>41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188</v>
      </c>
      <c r="AT138" s="147" t="s">
        <v>191</v>
      </c>
      <c r="AU138" s="147" t="s">
        <v>83</v>
      </c>
      <c r="AY138" s="17" t="s">
        <v>181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188</v>
      </c>
      <c r="BM138" s="147" t="s">
        <v>218</v>
      </c>
    </row>
    <row r="139" spans="2:65" s="1" customFormat="1" ht="19.5">
      <c r="B139" s="32"/>
      <c r="D139" s="149" t="s">
        <v>190</v>
      </c>
      <c r="F139" s="150" t="s">
        <v>219</v>
      </c>
      <c r="I139" s="151"/>
      <c r="L139" s="32"/>
      <c r="M139" s="152"/>
      <c r="T139" s="56"/>
      <c r="AT139" s="17" t="s">
        <v>190</v>
      </c>
      <c r="AU139" s="17" t="s">
        <v>83</v>
      </c>
    </row>
    <row r="140" spans="2:65" s="1" customFormat="1" ht="16.5" customHeight="1">
      <c r="B140" s="134"/>
      <c r="C140" s="135" t="s">
        <v>220</v>
      </c>
      <c r="D140" s="135" t="s">
        <v>182</v>
      </c>
      <c r="E140" s="136" t="s">
        <v>221</v>
      </c>
      <c r="F140" s="137" t="s">
        <v>222</v>
      </c>
      <c r="G140" s="138" t="s">
        <v>185</v>
      </c>
      <c r="H140" s="139">
        <v>2</v>
      </c>
      <c r="I140" s="140"/>
      <c r="J140" s="141">
        <f>ROUND(I140*H140,2)</f>
        <v>0</v>
      </c>
      <c r="K140" s="137" t="s">
        <v>212</v>
      </c>
      <c r="L140" s="142"/>
      <c r="M140" s="143" t="s">
        <v>1</v>
      </c>
      <c r="N140" s="144" t="s">
        <v>41</v>
      </c>
      <c r="P140" s="145">
        <f>O140*H140</f>
        <v>0</v>
      </c>
      <c r="Q140" s="145">
        <v>5.0000000000000002E-5</v>
      </c>
      <c r="R140" s="145">
        <f>Q140*H140</f>
        <v>1E-4</v>
      </c>
      <c r="S140" s="145">
        <v>0</v>
      </c>
      <c r="T140" s="146">
        <f>S140*H140</f>
        <v>0</v>
      </c>
      <c r="AR140" s="147" t="s">
        <v>187</v>
      </c>
      <c r="AT140" s="147" t="s">
        <v>182</v>
      </c>
      <c r="AU140" s="147" t="s">
        <v>83</v>
      </c>
      <c r="AY140" s="17" t="s">
        <v>181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188</v>
      </c>
      <c r="BM140" s="147" t="s">
        <v>223</v>
      </c>
    </row>
    <row r="141" spans="2:65" s="1" customFormat="1" ht="11.25">
      <c r="B141" s="32"/>
      <c r="D141" s="149" t="s">
        <v>190</v>
      </c>
      <c r="F141" s="150" t="s">
        <v>222</v>
      </c>
      <c r="I141" s="151"/>
      <c r="L141" s="32"/>
      <c r="M141" s="152"/>
      <c r="T141" s="56"/>
      <c r="AT141" s="17" t="s">
        <v>190</v>
      </c>
      <c r="AU141" s="17" t="s">
        <v>83</v>
      </c>
    </row>
    <row r="142" spans="2:65" s="1" customFormat="1" ht="16.5" customHeight="1">
      <c r="B142" s="134"/>
      <c r="C142" s="135" t="s">
        <v>224</v>
      </c>
      <c r="D142" s="135" t="s">
        <v>182</v>
      </c>
      <c r="E142" s="136" t="s">
        <v>225</v>
      </c>
      <c r="F142" s="137" t="s">
        <v>226</v>
      </c>
      <c r="G142" s="138" t="s">
        <v>217</v>
      </c>
      <c r="H142" s="139">
        <v>42</v>
      </c>
      <c r="I142" s="140"/>
      <c r="J142" s="141">
        <f>ROUND(I142*H142,2)</f>
        <v>0</v>
      </c>
      <c r="K142" s="137" t="s">
        <v>186</v>
      </c>
      <c r="L142" s="142"/>
      <c r="M142" s="143" t="s">
        <v>1</v>
      </c>
      <c r="N142" s="144" t="s">
        <v>41</v>
      </c>
      <c r="P142" s="145">
        <f>O142*H142</f>
        <v>0</v>
      </c>
      <c r="Q142" s="145">
        <v>1.4999999999999999E-4</v>
      </c>
      <c r="R142" s="145">
        <f>Q142*H142</f>
        <v>6.2999999999999992E-3</v>
      </c>
      <c r="S142" s="145">
        <v>0</v>
      </c>
      <c r="T142" s="146">
        <f>S142*H142</f>
        <v>0</v>
      </c>
      <c r="AR142" s="147" t="s">
        <v>187</v>
      </c>
      <c r="AT142" s="147" t="s">
        <v>182</v>
      </c>
      <c r="AU142" s="147" t="s">
        <v>83</v>
      </c>
      <c r="AY142" s="17" t="s">
        <v>181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188</v>
      </c>
      <c r="BM142" s="147" t="s">
        <v>227</v>
      </c>
    </row>
    <row r="143" spans="2:65" s="1" customFormat="1" ht="11.25">
      <c r="B143" s="32"/>
      <c r="D143" s="149" t="s">
        <v>190</v>
      </c>
      <c r="F143" s="150" t="s">
        <v>226</v>
      </c>
      <c r="I143" s="151"/>
      <c r="L143" s="32"/>
      <c r="M143" s="152"/>
      <c r="T143" s="56"/>
      <c r="AT143" s="17" t="s">
        <v>190</v>
      </c>
      <c r="AU143" s="17" t="s">
        <v>83</v>
      </c>
    </row>
    <row r="144" spans="2:65" s="1" customFormat="1" ht="16.5" customHeight="1">
      <c r="B144" s="134"/>
      <c r="C144" s="135" t="s">
        <v>228</v>
      </c>
      <c r="D144" s="135" t="s">
        <v>182</v>
      </c>
      <c r="E144" s="136" t="s">
        <v>229</v>
      </c>
      <c r="F144" s="137" t="s">
        <v>230</v>
      </c>
      <c r="G144" s="138" t="s">
        <v>185</v>
      </c>
      <c r="H144" s="139">
        <v>12</v>
      </c>
      <c r="I144" s="140"/>
      <c r="J144" s="141">
        <f>ROUND(I144*H144,2)</f>
        <v>0</v>
      </c>
      <c r="K144" s="137" t="s">
        <v>186</v>
      </c>
      <c r="L144" s="142"/>
      <c r="M144" s="143" t="s">
        <v>1</v>
      </c>
      <c r="N144" s="144" t="s">
        <v>41</v>
      </c>
      <c r="P144" s="145">
        <f>O144*H144</f>
        <v>0</v>
      </c>
      <c r="Q144" s="145">
        <v>6.0000000000000002E-5</v>
      </c>
      <c r="R144" s="145">
        <f>Q144*H144</f>
        <v>7.2000000000000005E-4</v>
      </c>
      <c r="S144" s="145">
        <v>0</v>
      </c>
      <c r="T144" s="146">
        <f>S144*H144</f>
        <v>0</v>
      </c>
      <c r="AR144" s="147" t="s">
        <v>187</v>
      </c>
      <c r="AT144" s="147" t="s">
        <v>182</v>
      </c>
      <c r="AU144" s="147" t="s">
        <v>83</v>
      </c>
      <c r="AY144" s="17" t="s">
        <v>181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188</v>
      </c>
      <c r="BM144" s="147" t="s">
        <v>231</v>
      </c>
    </row>
    <row r="145" spans="2:65" s="1" customFormat="1" ht="11.25">
      <c r="B145" s="32"/>
      <c r="D145" s="149" t="s">
        <v>190</v>
      </c>
      <c r="F145" s="150" t="s">
        <v>230</v>
      </c>
      <c r="I145" s="151"/>
      <c r="L145" s="32"/>
      <c r="M145" s="152"/>
      <c r="T145" s="56"/>
      <c r="AT145" s="17" t="s">
        <v>190</v>
      </c>
      <c r="AU145" s="17" t="s">
        <v>83</v>
      </c>
    </row>
    <row r="146" spans="2:65" s="1" customFormat="1" ht="16.5" customHeight="1">
      <c r="B146" s="134"/>
      <c r="C146" s="135" t="s">
        <v>232</v>
      </c>
      <c r="D146" s="135" t="s">
        <v>182</v>
      </c>
      <c r="E146" s="136" t="s">
        <v>233</v>
      </c>
      <c r="F146" s="137" t="s">
        <v>234</v>
      </c>
      <c r="G146" s="138" t="s">
        <v>217</v>
      </c>
      <c r="H146" s="139">
        <v>42</v>
      </c>
      <c r="I146" s="140"/>
      <c r="J146" s="141">
        <f>ROUND(I146*H146,2)</f>
        <v>0</v>
      </c>
      <c r="K146" s="137" t="s">
        <v>212</v>
      </c>
      <c r="L146" s="142"/>
      <c r="M146" s="143" t="s">
        <v>1</v>
      </c>
      <c r="N146" s="144" t="s">
        <v>41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220</v>
      </c>
      <c r="AT146" s="147" t="s">
        <v>182</v>
      </c>
      <c r="AU146" s="147" t="s">
        <v>83</v>
      </c>
      <c r="AY146" s="17" t="s">
        <v>181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83</v>
      </c>
      <c r="BK146" s="148">
        <f>ROUND(I146*H146,2)</f>
        <v>0</v>
      </c>
      <c r="BL146" s="17" t="s">
        <v>200</v>
      </c>
      <c r="BM146" s="147" t="s">
        <v>235</v>
      </c>
    </row>
    <row r="147" spans="2:65" s="1" customFormat="1" ht="21.75" customHeight="1">
      <c r="B147" s="134"/>
      <c r="C147" s="135" t="s">
        <v>8</v>
      </c>
      <c r="D147" s="135" t="s">
        <v>182</v>
      </c>
      <c r="E147" s="136" t="s">
        <v>236</v>
      </c>
      <c r="F147" s="137" t="s">
        <v>237</v>
      </c>
      <c r="G147" s="138" t="s">
        <v>185</v>
      </c>
      <c r="H147" s="139">
        <v>3</v>
      </c>
      <c r="I147" s="140"/>
      <c r="J147" s="141">
        <f>ROUND(I147*H147,2)</f>
        <v>0</v>
      </c>
      <c r="K147" s="137" t="s">
        <v>186</v>
      </c>
      <c r="L147" s="142"/>
      <c r="M147" s="143" t="s">
        <v>1</v>
      </c>
      <c r="N147" s="144" t="s">
        <v>41</v>
      </c>
      <c r="P147" s="145">
        <f>O147*H147</f>
        <v>0</v>
      </c>
      <c r="Q147" s="145">
        <v>5.0000000000000002E-5</v>
      </c>
      <c r="R147" s="145">
        <f>Q147*H147</f>
        <v>1.5000000000000001E-4</v>
      </c>
      <c r="S147" s="145">
        <v>0</v>
      </c>
      <c r="T147" s="146">
        <f>S147*H147</f>
        <v>0</v>
      </c>
      <c r="AR147" s="147" t="s">
        <v>220</v>
      </c>
      <c r="AT147" s="147" t="s">
        <v>182</v>
      </c>
      <c r="AU147" s="147" t="s">
        <v>83</v>
      </c>
      <c r="AY147" s="17" t="s">
        <v>181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200</v>
      </c>
      <c r="BM147" s="147" t="s">
        <v>238</v>
      </c>
    </row>
    <row r="148" spans="2:65" s="1" customFormat="1" ht="11.25">
      <c r="B148" s="32"/>
      <c r="D148" s="149" t="s">
        <v>190</v>
      </c>
      <c r="F148" s="150" t="s">
        <v>237</v>
      </c>
      <c r="I148" s="151"/>
      <c r="L148" s="32"/>
      <c r="M148" s="152"/>
      <c r="T148" s="56"/>
      <c r="AT148" s="17" t="s">
        <v>190</v>
      </c>
      <c r="AU148" s="17" t="s">
        <v>83</v>
      </c>
    </row>
    <row r="149" spans="2:65" s="1" customFormat="1" ht="24.2" customHeight="1">
      <c r="B149" s="134"/>
      <c r="C149" s="153" t="s">
        <v>239</v>
      </c>
      <c r="D149" s="153" t="s">
        <v>191</v>
      </c>
      <c r="E149" s="154" t="s">
        <v>240</v>
      </c>
      <c r="F149" s="155" t="s">
        <v>241</v>
      </c>
      <c r="G149" s="156" t="s">
        <v>217</v>
      </c>
      <c r="H149" s="157">
        <v>42</v>
      </c>
      <c r="I149" s="158"/>
      <c r="J149" s="159">
        <f>ROUND(I149*H149,2)</f>
        <v>0</v>
      </c>
      <c r="K149" s="155" t="s">
        <v>186</v>
      </c>
      <c r="L149" s="32"/>
      <c r="M149" s="160" t="s">
        <v>1</v>
      </c>
      <c r="N149" s="161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188</v>
      </c>
      <c r="AT149" s="147" t="s">
        <v>191</v>
      </c>
      <c r="AU149" s="147" t="s">
        <v>83</v>
      </c>
      <c r="AY149" s="17" t="s">
        <v>181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188</v>
      </c>
      <c r="BM149" s="147" t="s">
        <v>242</v>
      </c>
    </row>
    <row r="150" spans="2:65" s="1" customFormat="1" ht="19.5">
      <c r="B150" s="32"/>
      <c r="D150" s="149" t="s">
        <v>190</v>
      </c>
      <c r="F150" s="150" t="s">
        <v>243</v>
      </c>
      <c r="I150" s="151"/>
      <c r="L150" s="32"/>
      <c r="M150" s="152"/>
      <c r="T150" s="56"/>
      <c r="AT150" s="17" t="s">
        <v>190</v>
      </c>
      <c r="AU150" s="17" t="s">
        <v>83</v>
      </c>
    </row>
    <row r="151" spans="2:65" s="1" customFormat="1" ht="16.5" customHeight="1">
      <c r="B151" s="134"/>
      <c r="C151" s="135" t="s">
        <v>244</v>
      </c>
      <c r="D151" s="135" t="s">
        <v>182</v>
      </c>
      <c r="E151" s="136" t="s">
        <v>245</v>
      </c>
      <c r="F151" s="137" t="s">
        <v>246</v>
      </c>
      <c r="G151" s="138" t="s">
        <v>185</v>
      </c>
      <c r="H151" s="139">
        <v>11</v>
      </c>
      <c r="I151" s="140"/>
      <c r="J151" s="141">
        <f>ROUND(I151*H151,2)</f>
        <v>0</v>
      </c>
      <c r="K151" s="137" t="s">
        <v>186</v>
      </c>
      <c r="L151" s="142"/>
      <c r="M151" s="143" t="s">
        <v>1</v>
      </c>
      <c r="N151" s="144" t="s">
        <v>41</v>
      </c>
      <c r="P151" s="145">
        <f>O151*H151</f>
        <v>0</v>
      </c>
      <c r="Q151" s="145">
        <v>1E-4</v>
      </c>
      <c r="R151" s="145">
        <f>Q151*H151</f>
        <v>1.1000000000000001E-3</v>
      </c>
      <c r="S151" s="145">
        <v>0</v>
      </c>
      <c r="T151" s="146">
        <f>S151*H151</f>
        <v>0</v>
      </c>
      <c r="AR151" s="147" t="s">
        <v>247</v>
      </c>
      <c r="AT151" s="147" t="s">
        <v>182</v>
      </c>
      <c r="AU151" s="147" t="s">
        <v>83</v>
      </c>
      <c r="AY151" s="17" t="s">
        <v>181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248</v>
      </c>
      <c r="BM151" s="147" t="s">
        <v>249</v>
      </c>
    </row>
    <row r="152" spans="2:65" s="1" customFormat="1" ht="11.25">
      <c r="B152" s="32"/>
      <c r="D152" s="149" t="s">
        <v>190</v>
      </c>
      <c r="F152" s="150" t="s">
        <v>246</v>
      </c>
      <c r="I152" s="151"/>
      <c r="L152" s="32"/>
      <c r="M152" s="152"/>
      <c r="T152" s="56"/>
      <c r="AT152" s="17" t="s">
        <v>190</v>
      </c>
      <c r="AU152" s="17" t="s">
        <v>83</v>
      </c>
    </row>
    <row r="153" spans="2:65" s="1" customFormat="1" ht="21.75" customHeight="1">
      <c r="B153" s="134"/>
      <c r="C153" s="153" t="s">
        <v>250</v>
      </c>
      <c r="D153" s="153" t="s">
        <v>191</v>
      </c>
      <c r="E153" s="154" t="s">
        <v>251</v>
      </c>
      <c r="F153" s="155" t="s">
        <v>252</v>
      </c>
      <c r="G153" s="156" t="s">
        <v>185</v>
      </c>
      <c r="H153" s="157">
        <v>11</v>
      </c>
      <c r="I153" s="158"/>
      <c r="J153" s="159">
        <f>ROUND(I153*H153,2)</f>
        <v>0</v>
      </c>
      <c r="K153" s="155" t="s">
        <v>186</v>
      </c>
      <c r="L153" s="32"/>
      <c r="M153" s="160" t="s">
        <v>1</v>
      </c>
      <c r="N153" s="161" t="s">
        <v>41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188</v>
      </c>
      <c r="AT153" s="147" t="s">
        <v>191</v>
      </c>
      <c r="AU153" s="147" t="s">
        <v>83</v>
      </c>
      <c r="AY153" s="17" t="s">
        <v>181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188</v>
      </c>
      <c r="BM153" s="147" t="s">
        <v>253</v>
      </c>
    </row>
    <row r="154" spans="2:65" s="1" customFormat="1" ht="19.5">
      <c r="B154" s="32"/>
      <c r="D154" s="149" t="s">
        <v>190</v>
      </c>
      <c r="F154" s="150" t="s">
        <v>254</v>
      </c>
      <c r="I154" s="151"/>
      <c r="L154" s="32"/>
      <c r="M154" s="152"/>
      <c r="T154" s="56"/>
      <c r="AT154" s="17" t="s">
        <v>190</v>
      </c>
      <c r="AU154" s="17" t="s">
        <v>83</v>
      </c>
    </row>
    <row r="155" spans="2:65" s="1" customFormat="1" ht="33" customHeight="1">
      <c r="B155" s="134"/>
      <c r="C155" s="153" t="s">
        <v>188</v>
      </c>
      <c r="D155" s="153" t="s">
        <v>191</v>
      </c>
      <c r="E155" s="154" t="s">
        <v>255</v>
      </c>
      <c r="F155" s="155" t="s">
        <v>256</v>
      </c>
      <c r="G155" s="156" t="s">
        <v>185</v>
      </c>
      <c r="H155" s="157">
        <v>59</v>
      </c>
      <c r="I155" s="158"/>
      <c r="J155" s="159">
        <f>ROUND(I155*H155,2)</f>
        <v>0</v>
      </c>
      <c r="K155" s="155" t="s">
        <v>186</v>
      </c>
      <c r="L155" s="32"/>
      <c r="M155" s="160" t="s">
        <v>1</v>
      </c>
      <c r="N155" s="161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1.2999999999999999E-3</v>
      </c>
      <c r="T155" s="146">
        <f>S155*H155</f>
        <v>7.669999999999999E-2</v>
      </c>
      <c r="AR155" s="147" t="s">
        <v>188</v>
      </c>
      <c r="AT155" s="147" t="s">
        <v>191</v>
      </c>
      <c r="AU155" s="147" t="s">
        <v>83</v>
      </c>
      <c r="AY155" s="17" t="s">
        <v>181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188</v>
      </c>
      <c r="BM155" s="147" t="s">
        <v>257</v>
      </c>
    </row>
    <row r="156" spans="2:65" s="1" customFormat="1" ht="19.5">
      <c r="B156" s="32"/>
      <c r="D156" s="149" t="s">
        <v>190</v>
      </c>
      <c r="F156" s="150" t="s">
        <v>258</v>
      </c>
      <c r="I156" s="151"/>
      <c r="L156" s="32"/>
      <c r="M156" s="152"/>
      <c r="T156" s="56"/>
      <c r="AT156" s="17" t="s">
        <v>190</v>
      </c>
      <c r="AU156" s="17" t="s">
        <v>83</v>
      </c>
    </row>
    <row r="157" spans="2:65" s="11" customFormat="1" ht="25.9" customHeight="1">
      <c r="B157" s="124"/>
      <c r="D157" s="125" t="s">
        <v>75</v>
      </c>
      <c r="E157" s="126" t="s">
        <v>182</v>
      </c>
      <c r="F157" s="126" t="s">
        <v>259</v>
      </c>
      <c r="I157" s="127"/>
      <c r="J157" s="128">
        <f>BK157</f>
        <v>0</v>
      </c>
      <c r="L157" s="124"/>
      <c r="M157" s="129"/>
      <c r="P157" s="130">
        <f>P158</f>
        <v>0</v>
      </c>
      <c r="R157" s="130">
        <f>R158</f>
        <v>0.44799000000000005</v>
      </c>
      <c r="T157" s="131">
        <f>T158</f>
        <v>5.8679759999999996</v>
      </c>
      <c r="AR157" s="125" t="s">
        <v>91</v>
      </c>
      <c r="AT157" s="132" t="s">
        <v>75</v>
      </c>
      <c r="AU157" s="132" t="s">
        <v>76</v>
      </c>
      <c r="AY157" s="125" t="s">
        <v>181</v>
      </c>
      <c r="BK157" s="133">
        <f>BK158</f>
        <v>0</v>
      </c>
    </row>
    <row r="158" spans="2:65" s="11" customFormat="1" ht="22.9" customHeight="1">
      <c r="B158" s="124"/>
      <c r="D158" s="125" t="s">
        <v>75</v>
      </c>
      <c r="E158" s="162" t="s">
        <v>260</v>
      </c>
      <c r="F158" s="162" t="s">
        <v>133</v>
      </c>
      <c r="I158" s="127"/>
      <c r="J158" s="163">
        <f>BK158</f>
        <v>0</v>
      </c>
      <c r="L158" s="124"/>
      <c r="M158" s="129"/>
      <c r="P158" s="130">
        <f>P159+SUM(P160:P253)</f>
        <v>0</v>
      </c>
      <c r="R158" s="130">
        <f>R159+SUM(R160:R253)</f>
        <v>0.44799000000000005</v>
      </c>
      <c r="T158" s="131">
        <f>T159+SUM(T160:T253)</f>
        <v>5.8679759999999996</v>
      </c>
      <c r="AR158" s="125" t="s">
        <v>85</v>
      </c>
      <c r="AT158" s="132" t="s">
        <v>75</v>
      </c>
      <c r="AU158" s="132" t="s">
        <v>83</v>
      </c>
      <c r="AY158" s="125" t="s">
        <v>181</v>
      </c>
      <c r="BK158" s="133">
        <f>BK159+SUM(BK160:BK253)</f>
        <v>0</v>
      </c>
    </row>
    <row r="159" spans="2:65" s="1" customFormat="1" ht="24.2" customHeight="1">
      <c r="B159" s="134"/>
      <c r="C159" s="153" t="s">
        <v>261</v>
      </c>
      <c r="D159" s="153" t="s">
        <v>191</v>
      </c>
      <c r="E159" s="154" t="s">
        <v>262</v>
      </c>
      <c r="F159" s="155" t="s">
        <v>263</v>
      </c>
      <c r="G159" s="156" t="s">
        <v>217</v>
      </c>
      <c r="H159" s="157">
        <v>2100</v>
      </c>
      <c r="I159" s="158"/>
      <c r="J159" s="159">
        <f>ROUND(I159*H159,2)</f>
        <v>0</v>
      </c>
      <c r="K159" s="155" t="s">
        <v>186</v>
      </c>
      <c r="L159" s="32"/>
      <c r="M159" s="160" t="s">
        <v>1</v>
      </c>
      <c r="N159" s="161" t="s">
        <v>41</v>
      </c>
      <c r="P159" s="145">
        <f>O159*H159</f>
        <v>0</v>
      </c>
      <c r="Q159" s="145">
        <v>0</v>
      </c>
      <c r="R159" s="145">
        <f>Q159*H159</f>
        <v>0</v>
      </c>
      <c r="S159" s="145">
        <v>2.15E-3</v>
      </c>
      <c r="T159" s="146">
        <f>S159*H159</f>
        <v>4.5149999999999997</v>
      </c>
      <c r="AR159" s="147" t="s">
        <v>188</v>
      </c>
      <c r="AT159" s="147" t="s">
        <v>191</v>
      </c>
      <c r="AU159" s="147" t="s">
        <v>85</v>
      </c>
      <c r="AY159" s="17" t="s">
        <v>181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188</v>
      </c>
      <c r="BM159" s="147" t="s">
        <v>264</v>
      </c>
    </row>
    <row r="160" spans="2:65" s="1" customFormat="1" ht="19.5">
      <c r="B160" s="32"/>
      <c r="D160" s="149" t="s">
        <v>190</v>
      </c>
      <c r="F160" s="150" t="s">
        <v>265</v>
      </c>
      <c r="I160" s="151"/>
      <c r="L160" s="32"/>
      <c r="M160" s="152"/>
      <c r="T160" s="56"/>
      <c r="AT160" s="17" t="s">
        <v>190</v>
      </c>
      <c r="AU160" s="17" t="s">
        <v>85</v>
      </c>
    </row>
    <row r="161" spans="2:65" s="1" customFormat="1" ht="33" customHeight="1">
      <c r="B161" s="134"/>
      <c r="C161" s="153" t="s">
        <v>266</v>
      </c>
      <c r="D161" s="153" t="s">
        <v>191</v>
      </c>
      <c r="E161" s="154" t="s">
        <v>267</v>
      </c>
      <c r="F161" s="155" t="s">
        <v>268</v>
      </c>
      <c r="G161" s="156" t="s">
        <v>185</v>
      </c>
      <c r="H161" s="157">
        <v>26</v>
      </c>
      <c r="I161" s="158"/>
      <c r="J161" s="159">
        <f>ROUND(I161*H161,2)</f>
        <v>0</v>
      </c>
      <c r="K161" s="155" t="s">
        <v>186</v>
      </c>
      <c r="L161" s="32"/>
      <c r="M161" s="160" t="s">
        <v>1</v>
      </c>
      <c r="N161" s="161" t="s">
        <v>41</v>
      </c>
      <c r="P161" s="145">
        <f>O161*H161</f>
        <v>0</v>
      </c>
      <c r="Q161" s="145">
        <v>0</v>
      </c>
      <c r="R161" s="145">
        <f>Q161*H161</f>
        <v>0</v>
      </c>
      <c r="S161" s="145">
        <v>4.8000000000000001E-5</v>
      </c>
      <c r="T161" s="146">
        <f>S161*H161</f>
        <v>1.248E-3</v>
      </c>
      <c r="AR161" s="147" t="s">
        <v>188</v>
      </c>
      <c r="AT161" s="147" t="s">
        <v>191</v>
      </c>
      <c r="AU161" s="147" t="s">
        <v>85</v>
      </c>
      <c r="AY161" s="17" t="s">
        <v>181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188</v>
      </c>
      <c r="BM161" s="147" t="s">
        <v>269</v>
      </c>
    </row>
    <row r="162" spans="2:65" s="1" customFormat="1" ht="19.5">
      <c r="B162" s="32"/>
      <c r="D162" s="149" t="s">
        <v>190</v>
      </c>
      <c r="F162" s="150" t="s">
        <v>270</v>
      </c>
      <c r="I162" s="151"/>
      <c r="L162" s="32"/>
      <c r="M162" s="152"/>
      <c r="T162" s="56"/>
      <c r="AT162" s="17" t="s">
        <v>190</v>
      </c>
      <c r="AU162" s="17" t="s">
        <v>85</v>
      </c>
    </row>
    <row r="163" spans="2:65" s="1" customFormat="1" ht="37.9" customHeight="1">
      <c r="B163" s="134"/>
      <c r="C163" s="153" t="s">
        <v>271</v>
      </c>
      <c r="D163" s="153" t="s">
        <v>191</v>
      </c>
      <c r="E163" s="154" t="s">
        <v>272</v>
      </c>
      <c r="F163" s="155" t="s">
        <v>273</v>
      </c>
      <c r="G163" s="156" t="s">
        <v>185</v>
      </c>
      <c r="H163" s="157">
        <v>36</v>
      </c>
      <c r="I163" s="158"/>
      <c r="J163" s="159">
        <f>ROUND(I163*H163,2)</f>
        <v>0</v>
      </c>
      <c r="K163" s="155" t="s">
        <v>186</v>
      </c>
      <c r="L163" s="32"/>
      <c r="M163" s="160" t="s">
        <v>1</v>
      </c>
      <c r="N163" s="161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4.8000000000000001E-5</v>
      </c>
      <c r="T163" s="146">
        <f>S163*H163</f>
        <v>1.7279999999999999E-3</v>
      </c>
      <c r="AR163" s="147" t="s">
        <v>188</v>
      </c>
      <c r="AT163" s="147" t="s">
        <v>191</v>
      </c>
      <c r="AU163" s="147" t="s">
        <v>85</v>
      </c>
      <c r="AY163" s="17" t="s">
        <v>181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188</v>
      </c>
      <c r="BM163" s="147" t="s">
        <v>274</v>
      </c>
    </row>
    <row r="164" spans="2:65" s="1" customFormat="1" ht="29.25">
      <c r="B164" s="32"/>
      <c r="D164" s="149" t="s">
        <v>190</v>
      </c>
      <c r="F164" s="150" t="s">
        <v>275</v>
      </c>
      <c r="I164" s="151"/>
      <c r="L164" s="32"/>
      <c r="M164" s="152"/>
      <c r="T164" s="56"/>
      <c r="AT164" s="17" t="s">
        <v>190</v>
      </c>
      <c r="AU164" s="17" t="s">
        <v>85</v>
      </c>
    </row>
    <row r="165" spans="2:65" s="1" customFormat="1" ht="24.2" customHeight="1">
      <c r="B165" s="134"/>
      <c r="C165" s="135" t="s">
        <v>276</v>
      </c>
      <c r="D165" s="135" t="s">
        <v>182</v>
      </c>
      <c r="E165" s="136" t="s">
        <v>277</v>
      </c>
      <c r="F165" s="137" t="s">
        <v>278</v>
      </c>
      <c r="G165" s="138" t="s">
        <v>185</v>
      </c>
      <c r="H165" s="139">
        <v>1</v>
      </c>
      <c r="I165" s="140"/>
      <c r="J165" s="141">
        <f>ROUND(I165*H165,2)</f>
        <v>0</v>
      </c>
      <c r="K165" s="137" t="s">
        <v>186</v>
      </c>
      <c r="L165" s="142"/>
      <c r="M165" s="143" t="s">
        <v>1</v>
      </c>
      <c r="N165" s="144" t="s">
        <v>41</v>
      </c>
      <c r="P165" s="145">
        <f>O165*H165</f>
        <v>0</v>
      </c>
      <c r="Q165" s="145">
        <v>4.0000000000000002E-4</v>
      </c>
      <c r="R165" s="145">
        <f>Q165*H165</f>
        <v>4.0000000000000002E-4</v>
      </c>
      <c r="S165" s="145">
        <v>0</v>
      </c>
      <c r="T165" s="146">
        <f>S165*H165</f>
        <v>0</v>
      </c>
      <c r="AR165" s="147" t="s">
        <v>187</v>
      </c>
      <c r="AT165" s="147" t="s">
        <v>182</v>
      </c>
      <c r="AU165" s="147" t="s">
        <v>85</v>
      </c>
      <c r="AY165" s="17" t="s">
        <v>181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188</v>
      </c>
      <c r="BM165" s="147" t="s">
        <v>279</v>
      </c>
    </row>
    <row r="166" spans="2:65" s="1" customFormat="1" ht="19.5">
      <c r="B166" s="32"/>
      <c r="D166" s="149" t="s">
        <v>190</v>
      </c>
      <c r="F166" s="150" t="s">
        <v>278</v>
      </c>
      <c r="I166" s="151"/>
      <c r="L166" s="32"/>
      <c r="M166" s="152"/>
      <c r="T166" s="56"/>
      <c r="AT166" s="17" t="s">
        <v>190</v>
      </c>
      <c r="AU166" s="17" t="s">
        <v>85</v>
      </c>
    </row>
    <row r="167" spans="2:65" s="1" customFormat="1" ht="24.2" customHeight="1">
      <c r="B167" s="134"/>
      <c r="C167" s="153" t="s">
        <v>7</v>
      </c>
      <c r="D167" s="153" t="s">
        <v>191</v>
      </c>
      <c r="E167" s="154" t="s">
        <v>280</v>
      </c>
      <c r="F167" s="155" t="s">
        <v>281</v>
      </c>
      <c r="G167" s="156" t="s">
        <v>185</v>
      </c>
      <c r="H167" s="157">
        <v>1</v>
      </c>
      <c r="I167" s="158"/>
      <c r="J167" s="159">
        <f>ROUND(I167*H167,2)</f>
        <v>0</v>
      </c>
      <c r="K167" s="155" t="s">
        <v>186</v>
      </c>
      <c r="L167" s="32"/>
      <c r="M167" s="160" t="s">
        <v>1</v>
      </c>
      <c r="N167" s="161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188</v>
      </c>
      <c r="AT167" s="147" t="s">
        <v>191</v>
      </c>
      <c r="AU167" s="147" t="s">
        <v>85</v>
      </c>
      <c r="AY167" s="17" t="s">
        <v>181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188</v>
      </c>
      <c r="BM167" s="147" t="s">
        <v>282</v>
      </c>
    </row>
    <row r="168" spans="2:65" s="1" customFormat="1" ht="19.5">
      <c r="B168" s="32"/>
      <c r="D168" s="149" t="s">
        <v>190</v>
      </c>
      <c r="F168" s="150" t="s">
        <v>283</v>
      </c>
      <c r="I168" s="151"/>
      <c r="L168" s="32"/>
      <c r="M168" s="152"/>
      <c r="T168" s="56"/>
      <c r="AT168" s="17" t="s">
        <v>190</v>
      </c>
      <c r="AU168" s="17" t="s">
        <v>85</v>
      </c>
    </row>
    <row r="169" spans="2:65" s="1" customFormat="1" ht="16.5" customHeight="1">
      <c r="B169" s="134"/>
      <c r="C169" s="135" t="s">
        <v>284</v>
      </c>
      <c r="D169" s="135" t="s">
        <v>182</v>
      </c>
      <c r="E169" s="136" t="s">
        <v>285</v>
      </c>
      <c r="F169" s="137" t="s">
        <v>286</v>
      </c>
      <c r="G169" s="138" t="s">
        <v>287</v>
      </c>
      <c r="H169" s="139">
        <v>34</v>
      </c>
      <c r="I169" s="140"/>
      <c r="J169" s="141">
        <f>ROUND(I169*H169,2)</f>
        <v>0</v>
      </c>
      <c r="K169" s="137" t="s">
        <v>198</v>
      </c>
      <c r="L169" s="142"/>
      <c r="M169" s="143" t="s">
        <v>1</v>
      </c>
      <c r="N169" s="144" t="s">
        <v>41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247</v>
      </c>
      <c r="AT169" s="147" t="s">
        <v>182</v>
      </c>
      <c r="AU169" s="147" t="s">
        <v>85</v>
      </c>
      <c r="AY169" s="17" t="s">
        <v>181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83</v>
      </c>
      <c r="BK169" s="148">
        <f>ROUND(I169*H169,2)</f>
        <v>0</v>
      </c>
      <c r="BL169" s="17" t="s">
        <v>248</v>
      </c>
      <c r="BM169" s="147" t="s">
        <v>288</v>
      </c>
    </row>
    <row r="170" spans="2:65" s="1" customFormat="1" ht="21.75" customHeight="1">
      <c r="B170" s="134"/>
      <c r="C170" s="135" t="s">
        <v>289</v>
      </c>
      <c r="D170" s="135" t="s">
        <v>182</v>
      </c>
      <c r="E170" s="136" t="s">
        <v>290</v>
      </c>
      <c r="F170" s="137" t="s">
        <v>291</v>
      </c>
      <c r="G170" s="138" t="s">
        <v>287</v>
      </c>
      <c r="H170" s="139">
        <v>2</v>
      </c>
      <c r="I170" s="140"/>
      <c r="J170" s="141">
        <f>ROUND(I170*H170,2)</f>
        <v>0</v>
      </c>
      <c r="K170" s="137" t="s">
        <v>198</v>
      </c>
      <c r="L170" s="142"/>
      <c r="M170" s="143" t="s">
        <v>1</v>
      </c>
      <c r="N170" s="144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247</v>
      </c>
      <c r="AT170" s="147" t="s">
        <v>182</v>
      </c>
      <c r="AU170" s="147" t="s">
        <v>85</v>
      </c>
      <c r="AY170" s="17" t="s">
        <v>181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248</v>
      </c>
      <c r="BM170" s="147" t="s">
        <v>292</v>
      </c>
    </row>
    <row r="171" spans="2:65" s="1" customFormat="1" ht="24.2" customHeight="1">
      <c r="B171" s="134"/>
      <c r="C171" s="153" t="s">
        <v>293</v>
      </c>
      <c r="D171" s="153" t="s">
        <v>191</v>
      </c>
      <c r="E171" s="154" t="s">
        <v>294</v>
      </c>
      <c r="F171" s="155" t="s">
        <v>295</v>
      </c>
      <c r="G171" s="156" t="s">
        <v>185</v>
      </c>
      <c r="H171" s="157">
        <v>36</v>
      </c>
      <c r="I171" s="158"/>
      <c r="J171" s="159">
        <f>ROUND(I171*H171,2)</f>
        <v>0</v>
      </c>
      <c r="K171" s="155" t="s">
        <v>186</v>
      </c>
      <c r="L171" s="32"/>
      <c r="M171" s="160" t="s">
        <v>1</v>
      </c>
      <c r="N171" s="161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188</v>
      </c>
      <c r="AT171" s="147" t="s">
        <v>191</v>
      </c>
      <c r="AU171" s="147" t="s">
        <v>85</v>
      </c>
      <c r="AY171" s="17" t="s">
        <v>181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188</v>
      </c>
      <c r="BM171" s="147" t="s">
        <v>296</v>
      </c>
    </row>
    <row r="172" spans="2:65" s="1" customFormat="1" ht="29.25">
      <c r="B172" s="32"/>
      <c r="D172" s="149" t="s">
        <v>190</v>
      </c>
      <c r="F172" s="150" t="s">
        <v>297</v>
      </c>
      <c r="I172" s="151"/>
      <c r="L172" s="32"/>
      <c r="M172" s="152"/>
      <c r="T172" s="56"/>
      <c r="AT172" s="17" t="s">
        <v>190</v>
      </c>
      <c r="AU172" s="17" t="s">
        <v>85</v>
      </c>
    </row>
    <row r="173" spans="2:65" s="1" customFormat="1" ht="16.5" customHeight="1">
      <c r="B173" s="134"/>
      <c r="C173" s="135" t="s">
        <v>298</v>
      </c>
      <c r="D173" s="135" t="s">
        <v>182</v>
      </c>
      <c r="E173" s="136" t="s">
        <v>299</v>
      </c>
      <c r="F173" s="137" t="s">
        <v>300</v>
      </c>
      <c r="G173" s="138" t="s">
        <v>287</v>
      </c>
      <c r="H173" s="139">
        <v>3</v>
      </c>
      <c r="I173" s="140"/>
      <c r="J173" s="141">
        <f>ROUND(I173*H173,2)</f>
        <v>0</v>
      </c>
      <c r="K173" s="137" t="s">
        <v>198</v>
      </c>
      <c r="L173" s="142"/>
      <c r="M173" s="143" t="s">
        <v>1</v>
      </c>
      <c r="N173" s="144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247</v>
      </c>
      <c r="AT173" s="147" t="s">
        <v>182</v>
      </c>
      <c r="AU173" s="147" t="s">
        <v>85</v>
      </c>
      <c r="AY173" s="17" t="s">
        <v>181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248</v>
      </c>
      <c r="BM173" s="147" t="s">
        <v>301</v>
      </c>
    </row>
    <row r="174" spans="2:65" s="1" customFormat="1" ht="16.5" customHeight="1">
      <c r="B174" s="134"/>
      <c r="C174" s="135" t="s">
        <v>302</v>
      </c>
      <c r="D174" s="135" t="s">
        <v>182</v>
      </c>
      <c r="E174" s="136" t="s">
        <v>303</v>
      </c>
      <c r="F174" s="137" t="s">
        <v>304</v>
      </c>
      <c r="G174" s="138" t="s">
        <v>287</v>
      </c>
      <c r="H174" s="139">
        <v>5</v>
      </c>
      <c r="I174" s="140"/>
      <c r="J174" s="141">
        <f>ROUND(I174*H174,2)</f>
        <v>0</v>
      </c>
      <c r="K174" s="137" t="s">
        <v>198</v>
      </c>
      <c r="L174" s="142"/>
      <c r="M174" s="143" t="s">
        <v>1</v>
      </c>
      <c r="N174" s="144" t="s">
        <v>41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247</v>
      </c>
      <c r="AT174" s="147" t="s">
        <v>182</v>
      </c>
      <c r="AU174" s="147" t="s">
        <v>85</v>
      </c>
      <c r="AY174" s="17" t="s">
        <v>181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83</v>
      </c>
      <c r="BK174" s="148">
        <f>ROUND(I174*H174,2)</f>
        <v>0</v>
      </c>
      <c r="BL174" s="17" t="s">
        <v>248</v>
      </c>
      <c r="BM174" s="147" t="s">
        <v>305</v>
      </c>
    </row>
    <row r="175" spans="2:65" s="1" customFormat="1" ht="11.25">
      <c r="B175" s="32"/>
      <c r="D175" s="149" t="s">
        <v>190</v>
      </c>
      <c r="F175" s="150" t="s">
        <v>304</v>
      </c>
      <c r="I175" s="151"/>
      <c r="L175" s="32"/>
      <c r="M175" s="152"/>
      <c r="T175" s="56"/>
      <c r="AT175" s="17" t="s">
        <v>190</v>
      </c>
      <c r="AU175" s="17" t="s">
        <v>85</v>
      </c>
    </row>
    <row r="176" spans="2:65" s="1" customFormat="1" ht="16.5" customHeight="1">
      <c r="B176" s="134"/>
      <c r="C176" s="135" t="s">
        <v>306</v>
      </c>
      <c r="D176" s="135" t="s">
        <v>182</v>
      </c>
      <c r="E176" s="136" t="s">
        <v>307</v>
      </c>
      <c r="F176" s="137" t="s">
        <v>308</v>
      </c>
      <c r="G176" s="138" t="s">
        <v>287</v>
      </c>
      <c r="H176" s="139">
        <v>1</v>
      </c>
      <c r="I176" s="140"/>
      <c r="J176" s="141">
        <f>ROUND(I176*H176,2)</f>
        <v>0</v>
      </c>
      <c r="K176" s="137" t="s">
        <v>198</v>
      </c>
      <c r="L176" s="142"/>
      <c r="M176" s="143" t="s">
        <v>1</v>
      </c>
      <c r="N176" s="144" t="s">
        <v>41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247</v>
      </c>
      <c r="AT176" s="147" t="s">
        <v>182</v>
      </c>
      <c r="AU176" s="147" t="s">
        <v>85</v>
      </c>
      <c r="AY176" s="17" t="s">
        <v>181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248</v>
      </c>
      <c r="BM176" s="147" t="s">
        <v>309</v>
      </c>
    </row>
    <row r="177" spans="2:65" s="1" customFormat="1" ht="11.25">
      <c r="B177" s="32"/>
      <c r="D177" s="149" t="s">
        <v>190</v>
      </c>
      <c r="F177" s="150" t="s">
        <v>308</v>
      </c>
      <c r="I177" s="151"/>
      <c r="L177" s="32"/>
      <c r="M177" s="152"/>
      <c r="T177" s="56"/>
      <c r="AT177" s="17" t="s">
        <v>190</v>
      </c>
      <c r="AU177" s="17" t="s">
        <v>85</v>
      </c>
    </row>
    <row r="178" spans="2:65" s="1" customFormat="1" ht="16.5" customHeight="1">
      <c r="B178" s="134"/>
      <c r="C178" s="135" t="s">
        <v>310</v>
      </c>
      <c r="D178" s="135" t="s">
        <v>182</v>
      </c>
      <c r="E178" s="136" t="s">
        <v>311</v>
      </c>
      <c r="F178" s="137" t="s">
        <v>312</v>
      </c>
      <c r="G178" s="138" t="s">
        <v>287</v>
      </c>
      <c r="H178" s="139">
        <v>1</v>
      </c>
      <c r="I178" s="140"/>
      <c r="J178" s="141">
        <f>ROUND(I178*H178,2)</f>
        <v>0</v>
      </c>
      <c r="K178" s="137" t="s">
        <v>198</v>
      </c>
      <c r="L178" s="142"/>
      <c r="M178" s="143" t="s">
        <v>1</v>
      </c>
      <c r="N178" s="144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247</v>
      </c>
      <c r="AT178" s="147" t="s">
        <v>182</v>
      </c>
      <c r="AU178" s="147" t="s">
        <v>85</v>
      </c>
      <c r="AY178" s="17" t="s">
        <v>181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83</v>
      </c>
      <c r="BK178" s="148">
        <f>ROUND(I178*H178,2)</f>
        <v>0</v>
      </c>
      <c r="BL178" s="17" t="s">
        <v>248</v>
      </c>
      <c r="BM178" s="147" t="s">
        <v>313</v>
      </c>
    </row>
    <row r="179" spans="2:65" s="1" customFormat="1" ht="11.25">
      <c r="B179" s="32"/>
      <c r="D179" s="149" t="s">
        <v>190</v>
      </c>
      <c r="F179" s="150" t="s">
        <v>312</v>
      </c>
      <c r="I179" s="151"/>
      <c r="L179" s="32"/>
      <c r="M179" s="152"/>
      <c r="T179" s="56"/>
      <c r="AT179" s="17" t="s">
        <v>190</v>
      </c>
      <c r="AU179" s="17" t="s">
        <v>85</v>
      </c>
    </row>
    <row r="180" spans="2:65" s="1" customFormat="1" ht="16.5" customHeight="1">
      <c r="B180" s="134"/>
      <c r="C180" s="135" t="s">
        <v>314</v>
      </c>
      <c r="D180" s="135" t="s">
        <v>182</v>
      </c>
      <c r="E180" s="136" t="s">
        <v>315</v>
      </c>
      <c r="F180" s="137" t="s">
        <v>316</v>
      </c>
      <c r="G180" s="138" t="s">
        <v>287</v>
      </c>
      <c r="H180" s="139">
        <v>3</v>
      </c>
      <c r="I180" s="140"/>
      <c r="J180" s="141">
        <f>ROUND(I180*H180,2)</f>
        <v>0</v>
      </c>
      <c r="K180" s="137" t="s">
        <v>198</v>
      </c>
      <c r="L180" s="142"/>
      <c r="M180" s="143" t="s">
        <v>1</v>
      </c>
      <c r="N180" s="144" t="s">
        <v>41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247</v>
      </c>
      <c r="AT180" s="147" t="s">
        <v>182</v>
      </c>
      <c r="AU180" s="147" t="s">
        <v>85</v>
      </c>
      <c r="AY180" s="17" t="s">
        <v>181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83</v>
      </c>
      <c r="BK180" s="148">
        <f>ROUND(I180*H180,2)</f>
        <v>0</v>
      </c>
      <c r="BL180" s="17" t="s">
        <v>248</v>
      </c>
      <c r="BM180" s="147" t="s">
        <v>317</v>
      </c>
    </row>
    <row r="181" spans="2:65" s="1" customFormat="1" ht="11.25">
      <c r="B181" s="32"/>
      <c r="D181" s="149" t="s">
        <v>190</v>
      </c>
      <c r="F181" s="150" t="s">
        <v>316</v>
      </c>
      <c r="I181" s="151"/>
      <c r="L181" s="32"/>
      <c r="M181" s="152"/>
      <c r="T181" s="56"/>
      <c r="AT181" s="17" t="s">
        <v>190</v>
      </c>
      <c r="AU181" s="17" t="s">
        <v>85</v>
      </c>
    </row>
    <row r="182" spans="2:65" s="1" customFormat="1" ht="16.5" customHeight="1">
      <c r="B182" s="134"/>
      <c r="C182" s="135" t="s">
        <v>318</v>
      </c>
      <c r="D182" s="135" t="s">
        <v>182</v>
      </c>
      <c r="E182" s="136" t="s">
        <v>319</v>
      </c>
      <c r="F182" s="137" t="s">
        <v>320</v>
      </c>
      <c r="G182" s="138" t="s">
        <v>287</v>
      </c>
      <c r="H182" s="139">
        <v>1</v>
      </c>
      <c r="I182" s="140"/>
      <c r="J182" s="141">
        <f>ROUND(I182*H182,2)</f>
        <v>0</v>
      </c>
      <c r="K182" s="137" t="s">
        <v>198</v>
      </c>
      <c r="L182" s="142"/>
      <c r="M182" s="143" t="s">
        <v>1</v>
      </c>
      <c r="N182" s="144" t="s">
        <v>41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247</v>
      </c>
      <c r="AT182" s="147" t="s">
        <v>182</v>
      </c>
      <c r="AU182" s="147" t="s">
        <v>85</v>
      </c>
      <c r="AY182" s="17" t="s">
        <v>181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83</v>
      </c>
      <c r="BK182" s="148">
        <f>ROUND(I182*H182,2)</f>
        <v>0</v>
      </c>
      <c r="BL182" s="17" t="s">
        <v>248</v>
      </c>
      <c r="BM182" s="147" t="s">
        <v>321</v>
      </c>
    </row>
    <row r="183" spans="2:65" s="1" customFormat="1" ht="11.25">
      <c r="B183" s="32"/>
      <c r="D183" s="149" t="s">
        <v>190</v>
      </c>
      <c r="F183" s="150" t="s">
        <v>320</v>
      </c>
      <c r="I183" s="151"/>
      <c r="L183" s="32"/>
      <c r="M183" s="152"/>
      <c r="T183" s="56"/>
      <c r="AT183" s="17" t="s">
        <v>190</v>
      </c>
      <c r="AU183" s="17" t="s">
        <v>85</v>
      </c>
    </row>
    <row r="184" spans="2:65" s="1" customFormat="1" ht="16.5" customHeight="1">
      <c r="B184" s="134"/>
      <c r="C184" s="135" t="s">
        <v>322</v>
      </c>
      <c r="D184" s="135" t="s">
        <v>182</v>
      </c>
      <c r="E184" s="136" t="s">
        <v>323</v>
      </c>
      <c r="F184" s="137" t="s">
        <v>324</v>
      </c>
      <c r="G184" s="138" t="s">
        <v>287</v>
      </c>
      <c r="H184" s="139">
        <v>4</v>
      </c>
      <c r="I184" s="140"/>
      <c r="J184" s="141">
        <f>ROUND(I184*H184,2)</f>
        <v>0</v>
      </c>
      <c r="K184" s="137" t="s">
        <v>198</v>
      </c>
      <c r="L184" s="142"/>
      <c r="M184" s="143" t="s">
        <v>1</v>
      </c>
      <c r="N184" s="144" t="s">
        <v>41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247</v>
      </c>
      <c r="AT184" s="147" t="s">
        <v>182</v>
      </c>
      <c r="AU184" s="147" t="s">
        <v>85</v>
      </c>
      <c r="AY184" s="17" t="s">
        <v>181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83</v>
      </c>
      <c r="BK184" s="148">
        <f>ROUND(I184*H184,2)</f>
        <v>0</v>
      </c>
      <c r="BL184" s="17" t="s">
        <v>248</v>
      </c>
      <c r="BM184" s="147" t="s">
        <v>325</v>
      </c>
    </row>
    <row r="185" spans="2:65" s="1" customFormat="1" ht="16.5" customHeight="1">
      <c r="B185" s="134"/>
      <c r="C185" s="135" t="s">
        <v>187</v>
      </c>
      <c r="D185" s="135" t="s">
        <v>182</v>
      </c>
      <c r="E185" s="136" t="s">
        <v>326</v>
      </c>
      <c r="F185" s="137" t="s">
        <v>327</v>
      </c>
      <c r="G185" s="138" t="s">
        <v>287</v>
      </c>
      <c r="H185" s="139">
        <v>14</v>
      </c>
      <c r="I185" s="140"/>
      <c r="J185" s="141">
        <f>ROUND(I185*H185,2)</f>
        <v>0</v>
      </c>
      <c r="K185" s="137" t="s">
        <v>198</v>
      </c>
      <c r="L185" s="142"/>
      <c r="M185" s="143" t="s">
        <v>1</v>
      </c>
      <c r="N185" s="144" t="s">
        <v>41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247</v>
      </c>
      <c r="AT185" s="147" t="s">
        <v>182</v>
      </c>
      <c r="AU185" s="147" t="s">
        <v>85</v>
      </c>
      <c r="AY185" s="17" t="s">
        <v>181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83</v>
      </c>
      <c r="BK185" s="148">
        <f>ROUND(I185*H185,2)</f>
        <v>0</v>
      </c>
      <c r="BL185" s="17" t="s">
        <v>248</v>
      </c>
      <c r="BM185" s="147" t="s">
        <v>328</v>
      </c>
    </row>
    <row r="186" spans="2:65" s="1" customFormat="1" ht="16.5" customHeight="1">
      <c r="B186" s="134"/>
      <c r="C186" s="135" t="s">
        <v>329</v>
      </c>
      <c r="D186" s="135" t="s">
        <v>182</v>
      </c>
      <c r="E186" s="136" t="s">
        <v>330</v>
      </c>
      <c r="F186" s="137" t="s">
        <v>331</v>
      </c>
      <c r="G186" s="138" t="s">
        <v>287</v>
      </c>
      <c r="H186" s="139">
        <v>4</v>
      </c>
      <c r="I186" s="140"/>
      <c r="J186" s="141">
        <f>ROUND(I186*H186,2)</f>
        <v>0</v>
      </c>
      <c r="K186" s="137" t="s">
        <v>198</v>
      </c>
      <c r="L186" s="142"/>
      <c r="M186" s="143" t="s">
        <v>1</v>
      </c>
      <c r="N186" s="144" t="s">
        <v>41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47" t="s">
        <v>247</v>
      </c>
      <c r="AT186" s="147" t="s">
        <v>182</v>
      </c>
      <c r="AU186" s="147" t="s">
        <v>85</v>
      </c>
      <c r="AY186" s="17" t="s">
        <v>181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83</v>
      </c>
      <c r="BK186" s="148">
        <f>ROUND(I186*H186,2)</f>
        <v>0</v>
      </c>
      <c r="BL186" s="17" t="s">
        <v>248</v>
      </c>
      <c r="BM186" s="147" t="s">
        <v>332</v>
      </c>
    </row>
    <row r="187" spans="2:65" s="1" customFormat="1" ht="24.2" customHeight="1">
      <c r="B187" s="134"/>
      <c r="C187" s="153" t="s">
        <v>333</v>
      </c>
      <c r="D187" s="153" t="s">
        <v>191</v>
      </c>
      <c r="E187" s="154" t="s">
        <v>334</v>
      </c>
      <c r="F187" s="155" t="s">
        <v>335</v>
      </c>
      <c r="G187" s="156" t="s">
        <v>185</v>
      </c>
      <c r="H187" s="157">
        <v>12</v>
      </c>
      <c r="I187" s="158"/>
      <c r="J187" s="159">
        <f>ROUND(I187*H187,2)</f>
        <v>0</v>
      </c>
      <c r="K187" s="155" t="s">
        <v>186</v>
      </c>
      <c r="L187" s="32"/>
      <c r="M187" s="160" t="s">
        <v>1</v>
      </c>
      <c r="N187" s="161" t="s">
        <v>41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188</v>
      </c>
      <c r="AT187" s="147" t="s">
        <v>191</v>
      </c>
      <c r="AU187" s="147" t="s">
        <v>85</v>
      </c>
      <c r="AY187" s="17" t="s">
        <v>181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188</v>
      </c>
      <c r="BM187" s="147" t="s">
        <v>336</v>
      </c>
    </row>
    <row r="188" spans="2:65" s="1" customFormat="1" ht="19.5">
      <c r="B188" s="32"/>
      <c r="D188" s="149" t="s">
        <v>190</v>
      </c>
      <c r="F188" s="150" t="s">
        <v>337</v>
      </c>
      <c r="I188" s="151"/>
      <c r="L188" s="32"/>
      <c r="M188" s="152"/>
      <c r="T188" s="56"/>
      <c r="AT188" s="17" t="s">
        <v>190</v>
      </c>
      <c r="AU188" s="17" t="s">
        <v>85</v>
      </c>
    </row>
    <row r="189" spans="2:65" s="1" customFormat="1" ht="24.2" customHeight="1">
      <c r="B189" s="134"/>
      <c r="C189" s="153" t="s">
        <v>338</v>
      </c>
      <c r="D189" s="153" t="s">
        <v>191</v>
      </c>
      <c r="E189" s="154" t="s">
        <v>339</v>
      </c>
      <c r="F189" s="155" t="s">
        <v>340</v>
      </c>
      <c r="G189" s="156" t="s">
        <v>185</v>
      </c>
      <c r="H189" s="157">
        <v>14</v>
      </c>
      <c r="I189" s="158"/>
      <c r="J189" s="159">
        <f>ROUND(I189*H189,2)</f>
        <v>0</v>
      </c>
      <c r="K189" s="155" t="s">
        <v>186</v>
      </c>
      <c r="L189" s="32"/>
      <c r="M189" s="160" t="s">
        <v>1</v>
      </c>
      <c r="N189" s="161" t="s">
        <v>41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188</v>
      </c>
      <c r="AT189" s="147" t="s">
        <v>191</v>
      </c>
      <c r="AU189" s="147" t="s">
        <v>85</v>
      </c>
      <c r="AY189" s="17" t="s">
        <v>181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83</v>
      </c>
      <c r="BK189" s="148">
        <f>ROUND(I189*H189,2)</f>
        <v>0</v>
      </c>
      <c r="BL189" s="17" t="s">
        <v>188</v>
      </c>
      <c r="BM189" s="147" t="s">
        <v>341</v>
      </c>
    </row>
    <row r="190" spans="2:65" s="1" customFormat="1" ht="19.5">
      <c r="B190" s="32"/>
      <c r="D190" s="149" t="s">
        <v>190</v>
      </c>
      <c r="F190" s="150" t="s">
        <v>342</v>
      </c>
      <c r="I190" s="151"/>
      <c r="L190" s="32"/>
      <c r="M190" s="152"/>
      <c r="T190" s="56"/>
      <c r="AT190" s="17" t="s">
        <v>190</v>
      </c>
      <c r="AU190" s="17" t="s">
        <v>85</v>
      </c>
    </row>
    <row r="191" spans="2:65" s="1" customFormat="1" ht="24.2" customHeight="1">
      <c r="B191" s="134"/>
      <c r="C191" s="153" t="s">
        <v>343</v>
      </c>
      <c r="D191" s="153" t="s">
        <v>191</v>
      </c>
      <c r="E191" s="154" t="s">
        <v>344</v>
      </c>
      <c r="F191" s="155" t="s">
        <v>345</v>
      </c>
      <c r="G191" s="156" t="s">
        <v>185</v>
      </c>
      <c r="H191" s="157">
        <v>4</v>
      </c>
      <c r="I191" s="158"/>
      <c r="J191" s="159">
        <f>ROUND(I191*H191,2)</f>
        <v>0</v>
      </c>
      <c r="K191" s="155" t="s">
        <v>186</v>
      </c>
      <c r="L191" s="32"/>
      <c r="M191" s="160" t="s">
        <v>1</v>
      </c>
      <c r="N191" s="161" t="s">
        <v>41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188</v>
      </c>
      <c r="AT191" s="147" t="s">
        <v>191</v>
      </c>
      <c r="AU191" s="147" t="s">
        <v>85</v>
      </c>
      <c r="AY191" s="17" t="s">
        <v>181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83</v>
      </c>
      <c r="BK191" s="148">
        <f>ROUND(I191*H191,2)</f>
        <v>0</v>
      </c>
      <c r="BL191" s="17" t="s">
        <v>188</v>
      </c>
      <c r="BM191" s="147" t="s">
        <v>346</v>
      </c>
    </row>
    <row r="192" spans="2:65" s="1" customFormat="1" ht="19.5">
      <c r="B192" s="32"/>
      <c r="D192" s="149" t="s">
        <v>190</v>
      </c>
      <c r="F192" s="150" t="s">
        <v>347</v>
      </c>
      <c r="I192" s="151"/>
      <c r="L192" s="32"/>
      <c r="M192" s="152"/>
      <c r="T192" s="56"/>
      <c r="AT192" s="17" t="s">
        <v>190</v>
      </c>
      <c r="AU192" s="17" t="s">
        <v>85</v>
      </c>
    </row>
    <row r="193" spans="2:65" s="1" customFormat="1" ht="21.75" customHeight="1">
      <c r="B193" s="134"/>
      <c r="C193" s="135" t="s">
        <v>348</v>
      </c>
      <c r="D193" s="135" t="s">
        <v>182</v>
      </c>
      <c r="E193" s="136" t="s">
        <v>349</v>
      </c>
      <c r="F193" s="137" t="s">
        <v>350</v>
      </c>
      <c r="G193" s="138" t="s">
        <v>185</v>
      </c>
      <c r="H193" s="139">
        <v>64</v>
      </c>
      <c r="I193" s="140"/>
      <c r="J193" s="141">
        <f>ROUND(I193*H193,2)</f>
        <v>0</v>
      </c>
      <c r="K193" s="137" t="s">
        <v>186</v>
      </c>
      <c r="L193" s="142"/>
      <c r="M193" s="143" t="s">
        <v>1</v>
      </c>
      <c r="N193" s="144" t="s">
        <v>41</v>
      </c>
      <c r="P193" s="145">
        <f>O193*H193</f>
        <v>0</v>
      </c>
      <c r="Q193" s="145">
        <v>4.0000000000000003E-5</v>
      </c>
      <c r="R193" s="145">
        <f>Q193*H193</f>
        <v>2.5600000000000002E-3</v>
      </c>
      <c r="S193" s="145">
        <v>0</v>
      </c>
      <c r="T193" s="146">
        <f>S193*H193</f>
        <v>0</v>
      </c>
      <c r="AR193" s="147" t="s">
        <v>187</v>
      </c>
      <c r="AT193" s="147" t="s">
        <v>182</v>
      </c>
      <c r="AU193" s="147" t="s">
        <v>85</v>
      </c>
      <c r="AY193" s="17" t="s">
        <v>181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188</v>
      </c>
      <c r="BM193" s="147" t="s">
        <v>351</v>
      </c>
    </row>
    <row r="194" spans="2:65" s="1" customFormat="1" ht="11.25">
      <c r="B194" s="32"/>
      <c r="D194" s="149" t="s">
        <v>190</v>
      </c>
      <c r="F194" s="150" t="s">
        <v>350</v>
      </c>
      <c r="I194" s="151"/>
      <c r="L194" s="32"/>
      <c r="M194" s="152"/>
      <c r="T194" s="56"/>
      <c r="AT194" s="17" t="s">
        <v>190</v>
      </c>
      <c r="AU194" s="17" t="s">
        <v>85</v>
      </c>
    </row>
    <row r="195" spans="2:65" s="1" customFormat="1" ht="24.2" customHeight="1">
      <c r="B195" s="134"/>
      <c r="C195" s="135" t="s">
        <v>352</v>
      </c>
      <c r="D195" s="135" t="s">
        <v>182</v>
      </c>
      <c r="E195" s="136" t="s">
        <v>353</v>
      </c>
      <c r="F195" s="137" t="s">
        <v>354</v>
      </c>
      <c r="G195" s="138" t="s">
        <v>185</v>
      </c>
      <c r="H195" s="139">
        <v>25</v>
      </c>
      <c r="I195" s="140"/>
      <c r="J195" s="141">
        <f>ROUND(I195*H195,2)</f>
        <v>0</v>
      </c>
      <c r="K195" s="137" t="s">
        <v>186</v>
      </c>
      <c r="L195" s="142"/>
      <c r="M195" s="143" t="s">
        <v>1</v>
      </c>
      <c r="N195" s="144" t="s">
        <v>41</v>
      </c>
      <c r="P195" s="145">
        <f>O195*H195</f>
        <v>0</v>
      </c>
      <c r="Q195" s="145">
        <v>9.0000000000000006E-5</v>
      </c>
      <c r="R195" s="145">
        <f>Q195*H195</f>
        <v>2.2500000000000003E-3</v>
      </c>
      <c r="S195" s="145">
        <v>0</v>
      </c>
      <c r="T195" s="146">
        <f>S195*H195</f>
        <v>0</v>
      </c>
      <c r="AR195" s="147" t="s">
        <v>187</v>
      </c>
      <c r="AT195" s="147" t="s">
        <v>182</v>
      </c>
      <c r="AU195" s="147" t="s">
        <v>85</v>
      </c>
      <c r="AY195" s="17" t="s">
        <v>181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188</v>
      </c>
      <c r="BM195" s="147" t="s">
        <v>355</v>
      </c>
    </row>
    <row r="196" spans="2:65" s="1" customFormat="1" ht="19.5">
      <c r="B196" s="32"/>
      <c r="D196" s="149" t="s">
        <v>190</v>
      </c>
      <c r="F196" s="150" t="s">
        <v>354</v>
      </c>
      <c r="I196" s="151"/>
      <c r="L196" s="32"/>
      <c r="M196" s="152"/>
      <c r="T196" s="56"/>
      <c r="AT196" s="17" t="s">
        <v>190</v>
      </c>
      <c r="AU196" s="17" t="s">
        <v>85</v>
      </c>
    </row>
    <row r="197" spans="2:65" s="1" customFormat="1" ht="16.5" customHeight="1">
      <c r="B197" s="134"/>
      <c r="C197" s="153" t="s">
        <v>356</v>
      </c>
      <c r="D197" s="153" t="s">
        <v>191</v>
      </c>
      <c r="E197" s="154" t="s">
        <v>357</v>
      </c>
      <c r="F197" s="155" t="s">
        <v>358</v>
      </c>
      <c r="G197" s="156" t="s">
        <v>185</v>
      </c>
      <c r="H197" s="157">
        <v>89</v>
      </c>
      <c r="I197" s="158"/>
      <c r="J197" s="159">
        <f>ROUND(I197*H197,2)</f>
        <v>0</v>
      </c>
      <c r="K197" s="155" t="s">
        <v>186</v>
      </c>
      <c r="L197" s="32"/>
      <c r="M197" s="160" t="s">
        <v>1</v>
      </c>
      <c r="N197" s="161" t="s">
        <v>41</v>
      </c>
      <c r="P197" s="145">
        <f>O197*H197</f>
        <v>0</v>
      </c>
      <c r="Q197" s="145">
        <v>0</v>
      </c>
      <c r="R197" s="145">
        <f>Q197*H197</f>
        <v>0</v>
      </c>
      <c r="S197" s="145">
        <v>0</v>
      </c>
      <c r="T197" s="146">
        <f>S197*H197</f>
        <v>0</v>
      </c>
      <c r="AR197" s="147" t="s">
        <v>188</v>
      </c>
      <c r="AT197" s="147" t="s">
        <v>191</v>
      </c>
      <c r="AU197" s="147" t="s">
        <v>85</v>
      </c>
      <c r="AY197" s="17" t="s">
        <v>181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7" t="s">
        <v>83</v>
      </c>
      <c r="BK197" s="148">
        <f>ROUND(I197*H197,2)</f>
        <v>0</v>
      </c>
      <c r="BL197" s="17" t="s">
        <v>188</v>
      </c>
      <c r="BM197" s="147" t="s">
        <v>359</v>
      </c>
    </row>
    <row r="198" spans="2:65" s="1" customFormat="1" ht="29.25">
      <c r="B198" s="32"/>
      <c r="D198" s="149" t="s">
        <v>190</v>
      </c>
      <c r="F198" s="150" t="s">
        <v>360</v>
      </c>
      <c r="I198" s="151"/>
      <c r="L198" s="32"/>
      <c r="M198" s="152"/>
      <c r="T198" s="56"/>
      <c r="AT198" s="17" t="s">
        <v>190</v>
      </c>
      <c r="AU198" s="17" t="s">
        <v>85</v>
      </c>
    </row>
    <row r="199" spans="2:65" s="1" customFormat="1" ht="16.5" customHeight="1">
      <c r="B199" s="134"/>
      <c r="C199" s="135" t="s">
        <v>361</v>
      </c>
      <c r="D199" s="135" t="s">
        <v>182</v>
      </c>
      <c r="E199" s="136" t="s">
        <v>362</v>
      </c>
      <c r="F199" s="137" t="s">
        <v>363</v>
      </c>
      <c r="G199" s="138" t="s">
        <v>217</v>
      </c>
      <c r="H199" s="139">
        <v>40</v>
      </c>
      <c r="I199" s="140"/>
      <c r="J199" s="141">
        <f>ROUND(I199*H199,2)</f>
        <v>0</v>
      </c>
      <c r="K199" s="137" t="s">
        <v>198</v>
      </c>
      <c r="L199" s="142"/>
      <c r="M199" s="143" t="s">
        <v>1</v>
      </c>
      <c r="N199" s="144" t="s">
        <v>41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364</v>
      </c>
      <c r="AT199" s="147" t="s">
        <v>182</v>
      </c>
      <c r="AU199" s="147" t="s">
        <v>85</v>
      </c>
      <c r="AY199" s="17" t="s">
        <v>181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83</v>
      </c>
      <c r="BK199" s="148">
        <f>ROUND(I199*H199,2)</f>
        <v>0</v>
      </c>
      <c r="BL199" s="17" t="s">
        <v>364</v>
      </c>
      <c r="BM199" s="147" t="s">
        <v>365</v>
      </c>
    </row>
    <row r="200" spans="2:65" s="1" customFormat="1" ht="11.25">
      <c r="B200" s="32"/>
      <c r="D200" s="149" t="s">
        <v>190</v>
      </c>
      <c r="F200" s="150" t="s">
        <v>363</v>
      </c>
      <c r="I200" s="151"/>
      <c r="L200" s="32"/>
      <c r="M200" s="152"/>
      <c r="T200" s="56"/>
      <c r="AT200" s="17" t="s">
        <v>190</v>
      </c>
      <c r="AU200" s="17" t="s">
        <v>85</v>
      </c>
    </row>
    <row r="201" spans="2:65" s="1" customFormat="1" ht="24.2" customHeight="1">
      <c r="B201" s="134"/>
      <c r="C201" s="153" t="s">
        <v>366</v>
      </c>
      <c r="D201" s="153" t="s">
        <v>191</v>
      </c>
      <c r="E201" s="154" t="s">
        <v>367</v>
      </c>
      <c r="F201" s="155" t="s">
        <v>368</v>
      </c>
      <c r="G201" s="156" t="s">
        <v>217</v>
      </c>
      <c r="H201" s="157">
        <v>40</v>
      </c>
      <c r="I201" s="158"/>
      <c r="J201" s="159">
        <f>ROUND(I201*H201,2)</f>
        <v>0</v>
      </c>
      <c r="K201" s="155" t="s">
        <v>186</v>
      </c>
      <c r="L201" s="32"/>
      <c r="M201" s="160" t="s">
        <v>1</v>
      </c>
      <c r="N201" s="161" t="s">
        <v>41</v>
      </c>
      <c r="P201" s="145">
        <f>O201*H201</f>
        <v>0</v>
      </c>
      <c r="Q201" s="145">
        <v>0</v>
      </c>
      <c r="R201" s="145">
        <f>Q201*H201</f>
        <v>0</v>
      </c>
      <c r="S201" s="145">
        <v>0</v>
      </c>
      <c r="T201" s="146">
        <f>S201*H201</f>
        <v>0</v>
      </c>
      <c r="AR201" s="147" t="s">
        <v>248</v>
      </c>
      <c r="AT201" s="147" t="s">
        <v>191</v>
      </c>
      <c r="AU201" s="147" t="s">
        <v>85</v>
      </c>
      <c r="AY201" s="17" t="s">
        <v>181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7" t="s">
        <v>83</v>
      </c>
      <c r="BK201" s="148">
        <f>ROUND(I201*H201,2)</f>
        <v>0</v>
      </c>
      <c r="BL201" s="17" t="s">
        <v>248</v>
      </c>
      <c r="BM201" s="147" t="s">
        <v>369</v>
      </c>
    </row>
    <row r="202" spans="2:65" s="1" customFormat="1" ht="39">
      <c r="B202" s="32"/>
      <c r="D202" s="149" t="s">
        <v>190</v>
      </c>
      <c r="F202" s="150" t="s">
        <v>370</v>
      </c>
      <c r="I202" s="151"/>
      <c r="L202" s="32"/>
      <c r="M202" s="152"/>
      <c r="T202" s="56"/>
      <c r="AT202" s="17" t="s">
        <v>190</v>
      </c>
      <c r="AU202" s="17" t="s">
        <v>85</v>
      </c>
    </row>
    <row r="203" spans="2:65" s="1" customFormat="1" ht="16.5" customHeight="1">
      <c r="B203" s="134"/>
      <c r="C203" s="135" t="s">
        <v>371</v>
      </c>
      <c r="D203" s="135" t="s">
        <v>182</v>
      </c>
      <c r="E203" s="136" t="s">
        <v>372</v>
      </c>
      <c r="F203" s="137" t="s">
        <v>373</v>
      </c>
      <c r="G203" s="138" t="s">
        <v>185</v>
      </c>
      <c r="H203" s="139">
        <v>1</v>
      </c>
      <c r="I203" s="140"/>
      <c r="J203" s="141">
        <f>ROUND(I203*H203,2)</f>
        <v>0</v>
      </c>
      <c r="K203" s="137" t="s">
        <v>198</v>
      </c>
      <c r="L203" s="142"/>
      <c r="M203" s="143" t="s">
        <v>1</v>
      </c>
      <c r="N203" s="144" t="s">
        <v>41</v>
      </c>
      <c r="P203" s="145">
        <f>O203*H203</f>
        <v>0</v>
      </c>
      <c r="Q203" s="145">
        <v>3.2000000000000003E-4</v>
      </c>
      <c r="R203" s="145">
        <f>Q203*H203</f>
        <v>3.2000000000000003E-4</v>
      </c>
      <c r="S203" s="145">
        <v>0</v>
      </c>
      <c r="T203" s="146">
        <f>S203*H203</f>
        <v>0</v>
      </c>
      <c r="AR203" s="147" t="s">
        <v>187</v>
      </c>
      <c r="AT203" s="147" t="s">
        <v>182</v>
      </c>
      <c r="AU203" s="147" t="s">
        <v>85</v>
      </c>
      <c r="AY203" s="17" t="s">
        <v>181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83</v>
      </c>
      <c r="BK203" s="148">
        <f>ROUND(I203*H203,2)</f>
        <v>0</v>
      </c>
      <c r="BL203" s="17" t="s">
        <v>188</v>
      </c>
      <c r="BM203" s="147" t="s">
        <v>374</v>
      </c>
    </row>
    <row r="204" spans="2:65" s="1" customFormat="1" ht="11.25">
      <c r="B204" s="32"/>
      <c r="D204" s="149" t="s">
        <v>190</v>
      </c>
      <c r="F204" s="150" t="s">
        <v>375</v>
      </c>
      <c r="I204" s="151"/>
      <c r="L204" s="32"/>
      <c r="M204" s="152"/>
      <c r="T204" s="56"/>
      <c r="AT204" s="17" t="s">
        <v>190</v>
      </c>
      <c r="AU204" s="17" t="s">
        <v>85</v>
      </c>
    </row>
    <row r="205" spans="2:65" s="1" customFormat="1" ht="16.5" customHeight="1">
      <c r="B205" s="134"/>
      <c r="C205" s="153" t="s">
        <v>376</v>
      </c>
      <c r="D205" s="153" t="s">
        <v>191</v>
      </c>
      <c r="E205" s="154" t="s">
        <v>377</v>
      </c>
      <c r="F205" s="155" t="s">
        <v>378</v>
      </c>
      <c r="G205" s="156" t="s">
        <v>185</v>
      </c>
      <c r="H205" s="157">
        <v>1</v>
      </c>
      <c r="I205" s="158"/>
      <c r="J205" s="159">
        <f>ROUND(I205*H205,2)</f>
        <v>0</v>
      </c>
      <c r="K205" s="155" t="s">
        <v>186</v>
      </c>
      <c r="L205" s="32"/>
      <c r="M205" s="160" t="s">
        <v>1</v>
      </c>
      <c r="N205" s="161" t="s">
        <v>41</v>
      </c>
      <c r="P205" s="145">
        <f>O205*H205</f>
        <v>0</v>
      </c>
      <c r="Q205" s="145">
        <v>0</v>
      </c>
      <c r="R205" s="145">
        <f>Q205*H205</f>
        <v>0</v>
      </c>
      <c r="S205" s="145">
        <v>0</v>
      </c>
      <c r="T205" s="146">
        <f>S205*H205</f>
        <v>0</v>
      </c>
      <c r="AR205" s="147" t="s">
        <v>188</v>
      </c>
      <c r="AT205" s="147" t="s">
        <v>191</v>
      </c>
      <c r="AU205" s="147" t="s">
        <v>85</v>
      </c>
      <c r="AY205" s="17" t="s">
        <v>181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83</v>
      </c>
      <c r="BK205" s="148">
        <f>ROUND(I205*H205,2)</f>
        <v>0</v>
      </c>
      <c r="BL205" s="17" t="s">
        <v>188</v>
      </c>
      <c r="BM205" s="147" t="s">
        <v>379</v>
      </c>
    </row>
    <row r="206" spans="2:65" s="1" customFormat="1" ht="11.25">
      <c r="B206" s="32"/>
      <c r="D206" s="149" t="s">
        <v>190</v>
      </c>
      <c r="F206" s="150" t="s">
        <v>380</v>
      </c>
      <c r="I206" s="151"/>
      <c r="L206" s="32"/>
      <c r="M206" s="152"/>
      <c r="T206" s="56"/>
      <c r="AT206" s="17" t="s">
        <v>190</v>
      </c>
      <c r="AU206" s="17" t="s">
        <v>85</v>
      </c>
    </row>
    <row r="207" spans="2:65" s="1" customFormat="1" ht="24.2" customHeight="1">
      <c r="B207" s="134"/>
      <c r="C207" s="135" t="s">
        <v>381</v>
      </c>
      <c r="D207" s="135" t="s">
        <v>182</v>
      </c>
      <c r="E207" s="136" t="s">
        <v>382</v>
      </c>
      <c r="F207" s="137" t="s">
        <v>383</v>
      </c>
      <c r="G207" s="138" t="s">
        <v>217</v>
      </c>
      <c r="H207" s="139">
        <v>1200</v>
      </c>
      <c r="I207" s="140"/>
      <c r="J207" s="141">
        <f>ROUND(I207*H207,2)</f>
        <v>0</v>
      </c>
      <c r="K207" s="137" t="s">
        <v>186</v>
      </c>
      <c r="L207" s="142"/>
      <c r="M207" s="143" t="s">
        <v>1</v>
      </c>
      <c r="N207" s="144" t="s">
        <v>41</v>
      </c>
      <c r="P207" s="145">
        <f>O207*H207</f>
        <v>0</v>
      </c>
      <c r="Q207" s="145">
        <v>1.2E-4</v>
      </c>
      <c r="R207" s="145">
        <f>Q207*H207</f>
        <v>0.14400000000000002</v>
      </c>
      <c r="S207" s="145">
        <v>0</v>
      </c>
      <c r="T207" s="146">
        <f>S207*H207</f>
        <v>0</v>
      </c>
      <c r="AR207" s="147" t="s">
        <v>187</v>
      </c>
      <c r="AT207" s="147" t="s">
        <v>182</v>
      </c>
      <c r="AU207" s="147" t="s">
        <v>85</v>
      </c>
      <c r="AY207" s="17" t="s">
        <v>181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83</v>
      </c>
      <c r="BK207" s="148">
        <f>ROUND(I207*H207,2)</f>
        <v>0</v>
      </c>
      <c r="BL207" s="17" t="s">
        <v>188</v>
      </c>
      <c r="BM207" s="147" t="s">
        <v>384</v>
      </c>
    </row>
    <row r="208" spans="2:65" s="1" customFormat="1" ht="19.5">
      <c r="B208" s="32"/>
      <c r="D208" s="149" t="s">
        <v>190</v>
      </c>
      <c r="F208" s="150" t="s">
        <v>383</v>
      </c>
      <c r="I208" s="151"/>
      <c r="L208" s="32"/>
      <c r="M208" s="152"/>
      <c r="T208" s="56"/>
      <c r="AT208" s="17" t="s">
        <v>190</v>
      </c>
      <c r="AU208" s="17" t="s">
        <v>85</v>
      </c>
    </row>
    <row r="209" spans="2:65" s="1" customFormat="1" ht="33" customHeight="1">
      <c r="B209" s="134"/>
      <c r="C209" s="153" t="s">
        <v>385</v>
      </c>
      <c r="D209" s="153" t="s">
        <v>191</v>
      </c>
      <c r="E209" s="154" t="s">
        <v>386</v>
      </c>
      <c r="F209" s="155" t="s">
        <v>387</v>
      </c>
      <c r="G209" s="156" t="s">
        <v>217</v>
      </c>
      <c r="H209" s="157">
        <v>80</v>
      </c>
      <c r="I209" s="158"/>
      <c r="J209" s="159">
        <f>ROUND(I209*H209,2)</f>
        <v>0</v>
      </c>
      <c r="K209" s="155" t="s">
        <v>186</v>
      </c>
      <c r="L209" s="32"/>
      <c r="M209" s="160" t="s">
        <v>1</v>
      </c>
      <c r="N209" s="161" t="s">
        <v>41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188</v>
      </c>
      <c r="AT209" s="147" t="s">
        <v>191</v>
      </c>
      <c r="AU209" s="147" t="s">
        <v>85</v>
      </c>
      <c r="AY209" s="17" t="s">
        <v>181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83</v>
      </c>
      <c r="BK209" s="148">
        <f>ROUND(I209*H209,2)</f>
        <v>0</v>
      </c>
      <c r="BL209" s="17" t="s">
        <v>188</v>
      </c>
      <c r="BM209" s="147" t="s">
        <v>388</v>
      </c>
    </row>
    <row r="210" spans="2:65" s="1" customFormat="1" ht="29.25">
      <c r="B210" s="32"/>
      <c r="D210" s="149" t="s">
        <v>190</v>
      </c>
      <c r="F210" s="150" t="s">
        <v>389</v>
      </c>
      <c r="I210" s="151"/>
      <c r="L210" s="32"/>
      <c r="M210" s="152"/>
      <c r="T210" s="56"/>
      <c r="AT210" s="17" t="s">
        <v>190</v>
      </c>
      <c r="AU210" s="17" t="s">
        <v>85</v>
      </c>
    </row>
    <row r="211" spans="2:65" s="1" customFormat="1" ht="24.2" customHeight="1">
      <c r="B211" s="134"/>
      <c r="C211" s="135" t="s">
        <v>390</v>
      </c>
      <c r="D211" s="135" t="s">
        <v>182</v>
      </c>
      <c r="E211" s="136" t="s">
        <v>391</v>
      </c>
      <c r="F211" s="137" t="s">
        <v>392</v>
      </c>
      <c r="G211" s="138" t="s">
        <v>217</v>
      </c>
      <c r="H211" s="139">
        <v>1200</v>
      </c>
      <c r="I211" s="140"/>
      <c r="J211" s="141">
        <f>ROUND(I211*H211,2)</f>
        <v>0</v>
      </c>
      <c r="K211" s="137" t="s">
        <v>186</v>
      </c>
      <c r="L211" s="142"/>
      <c r="M211" s="143" t="s">
        <v>1</v>
      </c>
      <c r="N211" s="144" t="s">
        <v>41</v>
      </c>
      <c r="P211" s="145">
        <f>O211*H211</f>
        <v>0</v>
      </c>
      <c r="Q211" s="145">
        <v>1.7000000000000001E-4</v>
      </c>
      <c r="R211" s="145">
        <f>Q211*H211</f>
        <v>0.20400000000000001</v>
      </c>
      <c r="S211" s="145">
        <v>0</v>
      </c>
      <c r="T211" s="146">
        <f>S211*H211</f>
        <v>0</v>
      </c>
      <c r="AR211" s="147" t="s">
        <v>187</v>
      </c>
      <c r="AT211" s="147" t="s">
        <v>182</v>
      </c>
      <c r="AU211" s="147" t="s">
        <v>85</v>
      </c>
      <c r="AY211" s="17" t="s">
        <v>181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7" t="s">
        <v>83</v>
      </c>
      <c r="BK211" s="148">
        <f>ROUND(I211*H211,2)</f>
        <v>0</v>
      </c>
      <c r="BL211" s="17" t="s">
        <v>188</v>
      </c>
      <c r="BM211" s="147" t="s">
        <v>393</v>
      </c>
    </row>
    <row r="212" spans="2:65" s="1" customFormat="1" ht="19.5">
      <c r="B212" s="32"/>
      <c r="D212" s="149" t="s">
        <v>190</v>
      </c>
      <c r="F212" s="150" t="s">
        <v>392</v>
      </c>
      <c r="I212" s="151"/>
      <c r="L212" s="32"/>
      <c r="M212" s="152"/>
      <c r="T212" s="56"/>
      <c r="AT212" s="17" t="s">
        <v>190</v>
      </c>
      <c r="AU212" s="17" t="s">
        <v>85</v>
      </c>
    </row>
    <row r="213" spans="2:65" s="1" customFormat="1" ht="33" customHeight="1">
      <c r="B213" s="134"/>
      <c r="C213" s="153" t="s">
        <v>394</v>
      </c>
      <c r="D213" s="153" t="s">
        <v>191</v>
      </c>
      <c r="E213" s="154" t="s">
        <v>395</v>
      </c>
      <c r="F213" s="155" t="s">
        <v>396</v>
      </c>
      <c r="G213" s="156" t="s">
        <v>217</v>
      </c>
      <c r="H213" s="157">
        <v>2320</v>
      </c>
      <c r="I213" s="158"/>
      <c r="J213" s="159">
        <f>ROUND(I213*H213,2)</f>
        <v>0</v>
      </c>
      <c r="K213" s="155" t="s">
        <v>186</v>
      </c>
      <c r="L213" s="32"/>
      <c r="M213" s="160" t="s">
        <v>1</v>
      </c>
      <c r="N213" s="161" t="s">
        <v>41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188</v>
      </c>
      <c r="AT213" s="147" t="s">
        <v>191</v>
      </c>
      <c r="AU213" s="147" t="s">
        <v>85</v>
      </c>
      <c r="AY213" s="17" t="s">
        <v>181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83</v>
      </c>
      <c r="BK213" s="148">
        <f>ROUND(I213*H213,2)</f>
        <v>0</v>
      </c>
      <c r="BL213" s="17" t="s">
        <v>188</v>
      </c>
      <c r="BM213" s="147" t="s">
        <v>397</v>
      </c>
    </row>
    <row r="214" spans="2:65" s="1" customFormat="1" ht="29.25">
      <c r="B214" s="32"/>
      <c r="D214" s="149" t="s">
        <v>190</v>
      </c>
      <c r="F214" s="150" t="s">
        <v>398</v>
      </c>
      <c r="I214" s="151"/>
      <c r="L214" s="32"/>
      <c r="M214" s="152"/>
      <c r="T214" s="56"/>
      <c r="AT214" s="17" t="s">
        <v>190</v>
      </c>
      <c r="AU214" s="17" t="s">
        <v>85</v>
      </c>
    </row>
    <row r="215" spans="2:65" s="1" customFormat="1" ht="24.2" customHeight="1">
      <c r="B215" s="134"/>
      <c r="C215" s="135" t="s">
        <v>399</v>
      </c>
      <c r="D215" s="135" t="s">
        <v>182</v>
      </c>
      <c r="E215" s="136" t="s">
        <v>400</v>
      </c>
      <c r="F215" s="137" t="s">
        <v>401</v>
      </c>
      <c r="G215" s="138" t="s">
        <v>217</v>
      </c>
      <c r="H215" s="139">
        <v>20</v>
      </c>
      <c r="I215" s="140"/>
      <c r="J215" s="141">
        <f>ROUND(I215*H215,2)</f>
        <v>0</v>
      </c>
      <c r="K215" s="137" t="s">
        <v>186</v>
      </c>
      <c r="L215" s="142"/>
      <c r="M215" s="143" t="s">
        <v>1</v>
      </c>
      <c r="N215" s="144" t="s">
        <v>41</v>
      </c>
      <c r="P215" s="145">
        <f>O215*H215</f>
        <v>0</v>
      </c>
      <c r="Q215" s="145">
        <v>3.4000000000000002E-4</v>
      </c>
      <c r="R215" s="145">
        <f>Q215*H215</f>
        <v>6.8000000000000005E-3</v>
      </c>
      <c r="S215" s="145">
        <v>0</v>
      </c>
      <c r="T215" s="146">
        <f>S215*H215</f>
        <v>0</v>
      </c>
      <c r="AR215" s="147" t="s">
        <v>187</v>
      </c>
      <c r="AT215" s="147" t="s">
        <v>182</v>
      </c>
      <c r="AU215" s="147" t="s">
        <v>85</v>
      </c>
      <c r="AY215" s="17" t="s">
        <v>181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7" t="s">
        <v>83</v>
      </c>
      <c r="BK215" s="148">
        <f>ROUND(I215*H215,2)</f>
        <v>0</v>
      </c>
      <c r="BL215" s="17" t="s">
        <v>188</v>
      </c>
      <c r="BM215" s="147" t="s">
        <v>402</v>
      </c>
    </row>
    <row r="216" spans="2:65" s="1" customFormat="1" ht="19.5">
      <c r="B216" s="32"/>
      <c r="D216" s="149" t="s">
        <v>190</v>
      </c>
      <c r="F216" s="150" t="s">
        <v>401</v>
      </c>
      <c r="I216" s="151"/>
      <c r="L216" s="32"/>
      <c r="M216" s="152"/>
      <c r="T216" s="56"/>
      <c r="AT216" s="17" t="s">
        <v>190</v>
      </c>
      <c r="AU216" s="17" t="s">
        <v>85</v>
      </c>
    </row>
    <row r="217" spans="2:65" s="1" customFormat="1" ht="24.2" customHeight="1">
      <c r="B217" s="134"/>
      <c r="C217" s="135" t="s">
        <v>403</v>
      </c>
      <c r="D217" s="135" t="s">
        <v>182</v>
      </c>
      <c r="E217" s="136" t="s">
        <v>404</v>
      </c>
      <c r="F217" s="137" t="s">
        <v>405</v>
      </c>
      <c r="G217" s="138" t="s">
        <v>217</v>
      </c>
      <c r="H217" s="139">
        <v>20</v>
      </c>
      <c r="I217" s="140"/>
      <c r="J217" s="141">
        <f>ROUND(I217*H217,2)</f>
        <v>0</v>
      </c>
      <c r="K217" s="137" t="s">
        <v>186</v>
      </c>
      <c r="L217" s="142"/>
      <c r="M217" s="143" t="s">
        <v>1</v>
      </c>
      <c r="N217" s="144" t="s">
        <v>41</v>
      </c>
      <c r="P217" s="145">
        <f>O217*H217</f>
        <v>0</v>
      </c>
      <c r="Q217" s="145">
        <v>5.2999999999999998E-4</v>
      </c>
      <c r="R217" s="145">
        <f>Q217*H217</f>
        <v>1.06E-2</v>
      </c>
      <c r="S217" s="145">
        <v>0</v>
      </c>
      <c r="T217" s="146">
        <f>S217*H217</f>
        <v>0</v>
      </c>
      <c r="AR217" s="147" t="s">
        <v>187</v>
      </c>
      <c r="AT217" s="147" t="s">
        <v>182</v>
      </c>
      <c r="AU217" s="147" t="s">
        <v>85</v>
      </c>
      <c r="AY217" s="17" t="s">
        <v>181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83</v>
      </c>
      <c r="BK217" s="148">
        <f>ROUND(I217*H217,2)</f>
        <v>0</v>
      </c>
      <c r="BL217" s="17" t="s">
        <v>188</v>
      </c>
      <c r="BM217" s="147" t="s">
        <v>406</v>
      </c>
    </row>
    <row r="218" spans="2:65" s="1" customFormat="1" ht="19.5">
      <c r="B218" s="32"/>
      <c r="D218" s="149" t="s">
        <v>190</v>
      </c>
      <c r="F218" s="150" t="s">
        <v>405</v>
      </c>
      <c r="I218" s="151"/>
      <c r="L218" s="32"/>
      <c r="M218" s="152"/>
      <c r="T218" s="56"/>
      <c r="AT218" s="17" t="s">
        <v>190</v>
      </c>
      <c r="AU218" s="17" t="s">
        <v>85</v>
      </c>
    </row>
    <row r="219" spans="2:65" s="1" customFormat="1" ht="24.2" customHeight="1">
      <c r="B219" s="134"/>
      <c r="C219" s="153" t="s">
        <v>407</v>
      </c>
      <c r="D219" s="153" t="s">
        <v>191</v>
      </c>
      <c r="E219" s="154" t="s">
        <v>408</v>
      </c>
      <c r="F219" s="155" t="s">
        <v>409</v>
      </c>
      <c r="G219" s="156" t="s">
        <v>217</v>
      </c>
      <c r="H219" s="157">
        <v>40</v>
      </c>
      <c r="I219" s="158"/>
      <c r="J219" s="159">
        <f>ROUND(I219*H219,2)</f>
        <v>0</v>
      </c>
      <c r="K219" s="155" t="s">
        <v>186</v>
      </c>
      <c r="L219" s="32"/>
      <c r="M219" s="160" t="s">
        <v>1</v>
      </c>
      <c r="N219" s="161" t="s">
        <v>41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AR219" s="147" t="s">
        <v>188</v>
      </c>
      <c r="AT219" s="147" t="s">
        <v>191</v>
      </c>
      <c r="AU219" s="147" t="s">
        <v>85</v>
      </c>
      <c r="AY219" s="17" t="s">
        <v>181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83</v>
      </c>
      <c r="BK219" s="148">
        <f>ROUND(I219*H219,2)</f>
        <v>0</v>
      </c>
      <c r="BL219" s="17" t="s">
        <v>188</v>
      </c>
      <c r="BM219" s="147" t="s">
        <v>410</v>
      </c>
    </row>
    <row r="220" spans="2:65" s="1" customFormat="1" ht="19.5">
      <c r="B220" s="32"/>
      <c r="D220" s="149" t="s">
        <v>190</v>
      </c>
      <c r="F220" s="150" t="s">
        <v>411</v>
      </c>
      <c r="I220" s="151"/>
      <c r="L220" s="32"/>
      <c r="M220" s="152"/>
      <c r="T220" s="56"/>
      <c r="AT220" s="17" t="s">
        <v>190</v>
      </c>
      <c r="AU220" s="17" t="s">
        <v>85</v>
      </c>
    </row>
    <row r="221" spans="2:65" s="1" customFormat="1" ht="24.2" customHeight="1">
      <c r="B221" s="134"/>
      <c r="C221" s="135" t="s">
        <v>412</v>
      </c>
      <c r="D221" s="135" t="s">
        <v>182</v>
      </c>
      <c r="E221" s="136" t="s">
        <v>413</v>
      </c>
      <c r="F221" s="137" t="s">
        <v>414</v>
      </c>
      <c r="G221" s="138" t="s">
        <v>217</v>
      </c>
      <c r="H221" s="139">
        <v>70</v>
      </c>
      <c r="I221" s="140"/>
      <c r="J221" s="141">
        <f>ROUND(I221*H221,2)</f>
        <v>0</v>
      </c>
      <c r="K221" s="137" t="s">
        <v>186</v>
      </c>
      <c r="L221" s="142"/>
      <c r="M221" s="143" t="s">
        <v>1</v>
      </c>
      <c r="N221" s="144" t="s">
        <v>41</v>
      </c>
      <c r="P221" s="145">
        <f>O221*H221</f>
        <v>0</v>
      </c>
      <c r="Q221" s="145">
        <v>8.9999999999999998E-4</v>
      </c>
      <c r="R221" s="145">
        <f>Q221*H221</f>
        <v>6.3E-2</v>
      </c>
      <c r="S221" s="145">
        <v>0</v>
      </c>
      <c r="T221" s="146">
        <f>S221*H221</f>
        <v>0</v>
      </c>
      <c r="AR221" s="147" t="s">
        <v>187</v>
      </c>
      <c r="AT221" s="147" t="s">
        <v>182</v>
      </c>
      <c r="AU221" s="147" t="s">
        <v>85</v>
      </c>
      <c r="AY221" s="17" t="s">
        <v>181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7" t="s">
        <v>83</v>
      </c>
      <c r="BK221" s="148">
        <f>ROUND(I221*H221,2)</f>
        <v>0</v>
      </c>
      <c r="BL221" s="17" t="s">
        <v>188</v>
      </c>
      <c r="BM221" s="147" t="s">
        <v>415</v>
      </c>
    </row>
    <row r="222" spans="2:65" s="1" customFormat="1" ht="19.5">
      <c r="B222" s="32"/>
      <c r="D222" s="149" t="s">
        <v>190</v>
      </c>
      <c r="F222" s="150" t="s">
        <v>414</v>
      </c>
      <c r="I222" s="151"/>
      <c r="L222" s="32"/>
      <c r="M222" s="152"/>
      <c r="T222" s="56"/>
      <c r="AT222" s="17" t="s">
        <v>190</v>
      </c>
      <c r="AU222" s="17" t="s">
        <v>85</v>
      </c>
    </row>
    <row r="223" spans="2:65" s="1" customFormat="1" ht="33" customHeight="1">
      <c r="B223" s="134"/>
      <c r="C223" s="153" t="s">
        <v>416</v>
      </c>
      <c r="D223" s="153" t="s">
        <v>191</v>
      </c>
      <c r="E223" s="154" t="s">
        <v>417</v>
      </c>
      <c r="F223" s="155" t="s">
        <v>418</v>
      </c>
      <c r="G223" s="156" t="s">
        <v>217</v>
      </c>
      <c r="H223" s="157">
        <v>70</v>
      </c>
      <c r="I223" s="158"/>
      <c r="J223" s="159">
        <f>ROUND(I223*H223,2)</f>
        <v>0</v>
      </c>
      <c r="K223" s="155" t="s">
        <v>186</v>
      </c>
      <c r="L223" s="32"/>
      <c r="M223" s="160" t="s">
        <v>1</v>
      </c>
      <c r="N223" s="161" t="s">
        <v>41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188</v>
      </c>
      <c r="AT223" s="147" t="s">
        <v>191</v>
      </c>
      <c r="AU223" s="147" t="s">
        <v>85</v>
      </c>
      <c r="AY223" s="17" t="s">
        <v>181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83</v>
      </c>
      <c r="BK223" s="148">
        <f>ROUND(I223*H223,2)</f>
        <v>0</v>
      </c>
      <c r="BL223" s="17" t="s">
        <v>188</v>
      </c>
      <c r="BM223" s="147" t="s">
        <v>419</v>
      </c>
    </row>
    <row r="224" spans="2:65" s="1" customFormat="1" ht="19.5">
      <c r="B224" s="32"/>
      <c r="D224" s="149" t="s">
        <v>190</v>
      </c>
      <c r="F224" s="150" t="s">
        <v>420</v>
      </c>
      <c r="I224" s="151"/>
      <c r="L224" s="32"/>
      <c r="M224" s="152"/>
      <c r="T224" s="56"/>
      <c r="AT224" s="17" t="s">
        <v>190</v>
      </c>
      <c r="AU224" s="17" t="s">
        <v>85</v>
      </c>
    </row>
    <row r="225" spans="2:65" s="1" customFormat="1" ht="24.2" customHeight="1">
      <c r="B225" s="134"/>
      <c r="C225" s="153" t="s">
        <v>421</v>
      </c>
      <c r="D225" s="153" t="s">
        <v>191</v>
      </c>
      <c r="E225" s="154" t="s">
        <v>422</v>
      </c>
      <c r="F225" s="155" t="s">
        <v>423</v>
      </c>
      <c r="G225" s="156" t="s">
        <v>185</v>
      </c>
      <c r="H225" s="157">
        <v>300</v>
      </c>
      <c r="I225" s="158"/>
      <c r="J225" s="159">
        <f>ROUND(I225*H225,2)</f>
        <v>0</v>
      </c>
      <c r="K225" s="155" t="s">
        <v>186</v>
      </c>
      <c r="L225" s="32"/>
      <c r="M225" s="160" t="s">
        <v>1</v>
      </c>
      <c r="N225" s="161" t="s">
        <v>41</v>
      </c>
      <c r="P225" s="145">
        <f>O225*H225</f>
        <v>0</v>
      </c>
      <c r="Q225" s="145">
        <v>0</v>
      </c>
      <c r="R225" s="145">
        <f>Q225*H225</f>
        <v>0</v>
      </c>
      <c r="S225" s="145">
        <v>0</v>
      </c>
      <c r="T225" s="146">
        <f>S225*H225</f>
        <v>0</v>
      </c>
      <c r="AR225" s="147" t="s">
        <v>188</v>
      </c>
      <c r="AT225" s="147" t="s">
        <v>191</v>
      </c>
      <c r="AU225" s="147" t="s">
        <v>85</v>
      </c>
      <c r="AY225" s="17" t="s">
        <v>181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7" t="s">
        <v>83</v>
      </c>
      <c r="BK225" s="148">
        <f>ROUND(I225*H225,2)</f>
        <v>0</v>
      </c>
      <c r="BL225" s="17" t="s">
        <v>188</v>
      </c>
      <c r="BM225" s="147" t="s">
        <v>424</v>
      </c>
    </row>
    <row r="226" spans="2:65" s="1" customFormat="1" ht="19.5">
      <c r="B226" s="32"/>
      <c r="D226" s="149" t="s">
        <v>190</v>
      </c>
      <c r="F226" s="150" t="s">
        <v>425</v>
      </c>
      <c r="I226" s="151"/>
      <c r="L226" s="32"/>
      <c r="M226" s="152"/>
      <c r="T226" s="56"/>
      <c r="AT226" s="17" t="s">
        <v>190</v>
      </c>
      <c r="AU226" s="17" t="s">
        <v>85</v>
      </c>
    </row>
    <row r="227" spans="2:65" s="1" customFormat="1" ht="24.2" customHeight="1">
      <c r="B227" s="134"/>
      <c r="C227" s="153" t="s">
        <v>426</v>
      </c>
      <c r="D227" s="153" t="s">
        <v>191</v>
      </c>
      <c r="E227" s="154" t="s">
        <v>427</v>
      </c>
      <c r="F227" s="155" t="s">
        <v>428</v>
      </c>
      <c r="G227" s="156" t="s">
        <v>185</v>
      </c>
      <c r="H227" s="157">
        <v>2</v>
      </c>
      <c r="I227" s="158"/>
      <c r="J227" s="159">
        <f>ROUND(I227*H227,2)</f>
        <v>0</v>
      </c>
      <c r="K227" s="155" t="s">
        <v>186</v>
      </c>
      <c r="L227" s="32"/>
      <c r="M227" s="160" t="s">
        <v>1</v>
      </c>
      <c r="N227" s="161" t="s">
        <v>41</v>
      </c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AR227" s="147" t="s">
        <v>188</v>
      </c>
      <c r="AT227" s="147" t="s">
        <v>191</v>
      </c>
      <c r="AU227" s="147" t="s">
        <v>85</v>
      </c>
      <c r="AY227" s="17" t="s">
        <v>181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83</v>
      </c>
      <c r="BK227" s="148">
        <f>ROUND(I227*H227,2)</f>
        <v>0</v>
      </c>
      <c r="BL227" s="17" t="s">
        <v>188</v>
      </c>
      <c r="BM227" s="147" t="s">
        <v>429</v>
      </c>
    </row>
    <row r="228" spans="2:65" s="1" customFormat="1" ht="19.5">
      <c r="B228" s="32"/>
      <c r="D228" s="149" t="s">
        <v>190</v>
      </c>
      <c r="F228" s="150" t="s">
        <v>430</v>
      </c>
      <c r="I228" s="151"/>
      <c r="L228" s="32"/>
      <c r="M228" s="152"/>
      <c r="T228" s="56"/>
      <c r="AT228" s="17" t="s">
        <v>190</v>
      </c>
      <c r="AU228" s="17" t="s">
        <v>85</v>
      </c>
    </row>
    <row r="229" spans="2:65" s="1" customFormat="1" ht="24.2" customHeight="1">
      <c r="B229" s="134"/>
      <c r="C229" s="153" t="s">
        <v>431</v>
      </c>
      <c r="D229" s="153" t="s">
        <v>191</v>
      </c>
      <c r="E229" s="154" t="s">
        <v>432</v>
      </c>
      <c r="F229" s="155" t="s">
        <v>433</v>
      </c>
      <c r="G229" s="156" t="s">
        <v>185</v>
      </c>
      <c r="H229" s="157">
        <v>2</v>
      </c>
      <c r="I229" s="158"/>
      <c r="J229" s="159">
        <f>ROUND(I229*H229,2)</f>
        <v>0</v>
      </c>
      <c r="K229" s="155" t="s">
        <v>186</v>
      </c>
      <c r="L229" s="32"/>
      <c r="M229" s="160" t="s">
        <v>1</v>
      </c>
      <c r="N229" s="161" t="s">
        <v>41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188</v>
      </c>
      <c r="AT229" s="147" t="s">
        <v>191</v>
      </c>
      <c r="AU229" s="147" t="s">
        <v>85</v>
      </c>
      <c r="AY229" s="17" t="s">
        <v>181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83</v>
      </c>
      <c r="BK229" s="148">
        <f>ROUND(I229*H229,2)</f>
        <v>0</v>
      </c>
      <c r="BL229" s="17" t="s">
        <v>188</v>
      </c>
      <c r="BM229" s="147" t="s">
        <v>434</v>
      </c>
    </row>
    <row r="230" spans="2:65" s="1" customFormat="1" ht="19.5">
      <c r="B230" s="32"/>
      <c r="D230" s="149" t="s">
        <v>190</v>
      </c>
      <c r="F230" s="150" t="s">
        <v>435</v>
      </c>
      <c r="I230" s="151"/>
      <c r="L230" s="32"/>
      <c r="M230" s="152"/>
      <c r="T230" s="56"/>
      <c r="AT230" s="17" t="s">
        <v>190</v>
      </c>
      <c r="AU230" s="17" t="s">
        <v>85</v>
      </c>
    </row>
    <row r="231" spans="2:65" s="1" customFormat="1" ht="24.2" customHeight="1">
      <c r="B231" s="134"/>
      <c r="C231" s="153" t="s">
        <v>436</v>
      </c>
      <c r="D231" s="153" t="s">
        <v>191</v>
      </c>
      <c r="E231" s="154" t="s">
        <v>437</v>
      </c>
      <c r="F231" s="155" t="s">
        <v>438</v>
      </c>
      <c r="G231" s="156" t="s">
        <v>185</v>
      </c>
      <c r="H231" s="157">
        <v>4</v>
      </c>
      <c r="I231" s="158"/>
      <c r="J231" s="159">
        <f>ROUND(I231*H231,2)</f>
        <v>0</v>
      </c>
      <c r="K231" s="155" t="s">
        <v>186</v>
      </c>
      <c r="L231" s="32"/>
      <c r="M231" s="160" t="s">
        <v>1</v>
      </c>
      <c r="N231" s="161" t="s">
        <v>41</v>
      </c>
      <c r="P231" s="145">
        <f>O231*H231</f>
        <v>0</v>
      </c>
      <c r="Q231" s="145">
        <v>0</v>
      </c>
      <c r="R231" s="145">
        <f>Q231*H231</f>
        <v>0</v>
      </c>
      <c r="S231" s="145">
        <v>0</v>
      </c>
      <c r="T231" s="146">
        <f>S231*H231</f>
        <v>0</v>
      </c>
      <c r="AR231" s="147" t="s">
        <v>188</v>
      </c>
      <c r="AT231" s="147" t="s">
        <v>191</v>
      </c>
      <c r="AU231" s="147" t="s">
        <v>85</v>
      </c>
      <c r="AY231" s="17" t="s">
        <v>181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7" t="s">
        <v>83</v>
      </c>
      <c r="BK231" s="148">
        <f>ROUND(I231*H231,2)</f>
        <v>0</v>
      </c>
      <c r="BL231" s="17" t="s">
        <v>188</v>
      </c>
      <c r="BM231" s="147" t="s">
        <v>439</v>
      </c>
    </row>
    <row r="232" spans="2:65" s="1" customFormat="1" ht="19.5">
      <c r="B232" s="32"/>
      <c r="D232" s="149" t="s">
        <v>190</v>
      </c>
      <c r="F232" s="150" t="s">
        <v>440</v>
      </c>
      <c r="I232" s="151"/>
      <c r="L232" s="32"/>
      <c r="M232" s="152"/>
      <c r="T232" s="56"/>
      <c r="AT232" s="17" t="s">
        <v>190</v>
      </c>
      <c r="AU232" s="17" t="s">
        <v>85</v>
      </c>
    </row>
    <row r="233" spans="2:65" s="1" customFormat="1" ht="24.2" customHeight="1">
      <c r="B233" s="134"/>
      <c r="C233" s="135" t="s">
        <v>441</v>
      </c>
      <c r="D233" s="135" t="s">
        <v>182</v>
      </c>
      <c r="E233" s="136" t="s">
        <v>442</v>
      </c>
      <c r="F233" s="137" t="s">
        <v>443</v>
      </c>
      <c r="G233" s="138" t="s">
        <v>217</v>
      </c>
      <c r="H233" s="139">
        <v>7</v>
      </c>
      <c r="I233" s="140"/>
      <c r="J233" s="141">
        <f>ROUND(I233*H233,2)</f>
        <v>0</v>
      </c>
      <c r="K233" s="137" t="s">
        <v>198</v>
      </c>
      <c r="L233" s="142"/>
      <c r="M233" s="143" t="s">
        <v>1</v>
      </c>
      <c r="N233" s="144" t="s">
        <v>41</v>
      </c>
      <c r="P233" s="145">
        <f>O233*H233</f>
        <v>0</v>
      </c>
      <c r="Q233" s="145">
        <v>3.2000000000000003E-4</v>
      </c>
      <c r="R233" s="145">
        <f>Q233*H233</f>
        <v>2.2400000000000002E-3</v>
      </c>
      <c r="S233" s="145">
        <v>0</v>
      </c>
      <c r="T233" s="146">
        <f>S233*H233</f>
        <v>0</v>
      </c>
      <c r="AR233" s="147" t="s">
        <v>187</v>
      </c>
      <c r="AT233" s="147" t="s">
        <v>182</v>
      </c>
      <c r="AU233" s="147" t="s">
        <v>85</v>
      </c>
      <c r="AY233" s="17" t="s">
        <v>181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83</v>
      </c>
      <c r="BK233" s="148">
        <f>ROUND(I233*H233,2)</f>
        <v>0</v>
      </c>
      <c r="BL233" s="17" t="s">
        <v>188</v>
      </c>
      <c r="BM233" s="147" t="s">
        <v>444</v>
      </c>
    </row>
    <row r="234" spans="2:65" s="1" customFormat="1" ht="19.5">
      <c r="B234" s="32"/>
      <c r="D234" s="149" t="s">
        <v>190</v>
      </c>
      <c r="F234" s="150" t="s">
        <v>443</v>
      </c>
      <c r="I234" s="151"/>
      <c r="L234" s="32"/>
      <c r="M234" s="152"/>
      <c r="T234" s="56"/>
      <c r="AT234" s="17" t="s">
        <v>190</v>
      </c>
      <c r="AU234" s="17" t="s">
        <v>85</v>
      </c>
    </row>
    <row r="235" spans="2:65" s="1" customFormat="1" ht="24.2" customHeight="1">
      <c r="B235" s="134"/>
      <c r="C235" s="153" t="s">
        <v>445</v>
      </c>
      <c r="D235" s="153" t="s">
        <v>191</v>
      </c>
      <c r="E235" s="154" t="s">
        <v>446</v>
      </c>
      <c r="F235" s="155" t="s">
        <v>447</v>
      </c>
      <c r="G235" s="156" t="s">
        <v>185</v>
      </c>
      <c r="H235" s="157">
        <v>7</v>
      </c>
      <c r="I235" s="158"/>
      <c r="J235" s="159">
        <f>ROUND(I235*H235,2)</f>
        <v>0</v>
      </c>
      <c r="K235" s="155" t="s">
        <v>198</v>
      </c>
      <c r="L235" s="32"/>
      <c r="M235" s="160" t="s">
        <v>1</v>
      </c>
      <c r="N235" s="161" t="s">
        <v>41</v>
      </c>
      <c r="P235" s="145">
        <f>O235*H235</f>
        <v>0</v>
      </c>
      <c r="Q235" s="145">
        <v>0</v>
      </c>
      <c r="R235" s="145">
        <f>Q235*H235</f>
        <v>0</v>
      </c>
      <c r="S235" s="145">
        <v>0</v>
      </c>
      <c r="T235" s="146">
        <f>S235*H235</f>
        <v>0</v>
      </c>
      <c r="AR235" s="147" t="s">
        <v>188</v>
      </c>
      <c r="AT235" s="147" t="s">
        <v>191</v>
      </c>
      <c r="AU235" s="147" t="s">
        <v>85</v>
      </c>
      <c r="AY235" s="17" t="s">
        <v>181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83</v>
      </c>
      <c r="BK235" s="148">
        <f>ROUND(I235*H235,2)</f>
        <v>0</v>
      </c>
      <c r="BL235" s="17" t="s">
        <v>188</v>
      </c>
      <c r="BM235" s="147" t="s">
        <v>448</v>
      </c>
    </row>
    <row r="236" spans="2:65" s="1" customFormat="1" ht="19.5">
      <c r="B236" s="32"/>
      <c r="D236" s="149" t="s">
        <v>190</v>
      </c>
      <c r="F236" s="150" t="s">
        <v>449</v>
      </c>
      <c r="I236" s="151"/>
      <c r="L236" s="32"/>
      <c r="M236" s="152"/>
      <c r="T236" s="56"/>
      <c r="AT236" s="17" t="s">
        <v>190</v>
      </c>
      <c r="AU236" s="17" t="s">
        <v>85</v>
      </c>
    </row>
    <row r="237" spans="2:65" s="1" customFormat="1" ht="16.5" customHeight="1">
      <c r="B237" s="134"/>
      <c r="C237" s="135" t="s">
        <v>450</v>
      </c>
      <c r="D237" s="135" t="s">
        <v>182</v>
      </c>
      <c r="E237" s="136" t="s">
        <v>451</v>
      </c>
      <c r="F237" s="137" t="s">
        <v>452</v>
      </c>
      <c r="G237" s="138" t="s">
        <v>185</v>
      </c>
      <c r="H237" s="139">
        <v>1</v>
      </c>
      <c r="I237" s="140"/>
      <c r="J237" s="141">
        <f>ROUND(I237*H237,2)</f>
        <v>0</v>
      </c>
      <c r="K237" s="137" t="s">
        <v>186</v>
      </c>
      <c r="L237" s="142"/>
      <c r="M237" s="143" t="s">
        <v>1</v>
      </c>
      <c r="N237" s="144" t="s">
        <v>41</v>
      </c>
      <c r="P237" s="145">
        <f>O237*H237</f>
        <v>0</v>
      </c>
      <c r="Q237" s="145">
        <v>8.0000000000000007E-5</v>
      </c>
      <c r="R237" s="145">
        <f>Q237*H237</f>
        <v>8.0000000000000007E-5</v>
      </c>
      <c r="S237" s="145">
        <v>0</v>
      </c>
      <c r="T237" s="146">
        <f>S237*H237</f>
        <v>0</v>
      </c>
      <c r="AR237" s="147" t="s">
        <v>187</v>
      </c>
      <c r="AT237" s="147" t="s">
        <v>182</v>
      </c>
      <c r="AU237" s="147" t="s">
        <v>85</v>
      </c>
      <c r="AY237" s="17" t="s">
        <v>181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83</v>
      </c>
      <c r="BK237" s="148">
        <f>ROUND(I237*H237,2)</f>
        <v>0</v>
      </c>
      <c r="BL237" s="17" t="s">
        <v>188</v>
      </c>
      <c r="BM237" s="147" t="s">
        <v>453</v>
      </c>
    </row>
    <row r="238" spans="2:65" s="1" customFormat="1" ht="11.25">
      <c r="B238" s="32"/>
      <c r="D238" s="149" t="s">
        <v>190</v>
      </c>
      <c r="F238" s="150" t="s">
        <v>452</v>
      </c>
      <c r="I238" s="151"/>
      <c r="L238" s="32"/>
      <c r="M238" s="152"/>
      <c r="T238" s="56"/>
      <c r="AT238" s="17" t="s">
        <v>190</v>
      </c>
      <c r="AU238" s="17" t="s">
        <v>85</v>
      </c>
    </row>
    <row r="239" spans="2:65" s="1" customFormat="1" ht="24.2" customHeight="1">
      <c r="B239" s="134"/>
      <c r="C239" s="153" t="s">
        <v>454</v>
      </c>
      <c r="D239" s="153" t="s">
        <v>191</v>
      </c>
      <c r="E239" s="154" t="s">
        <v>455</v>
      </c>
      <c r="F239" s="155" t="s">
        <v>456</v>
      </c>
      <c r="G239" s="156" t="s">
        <v>185</v>
      </c>
      <c r="H239" s="157">
        <v>1</v>
      </c>
      <c r="I239" s="158"/>
      <c r="J239" s="159">
        <f>ROUND(I239*H239,2)</f>
        <v>0</v>
      </c>
      <c r="K239" s="155" t="s">
        <v>186</v>
      </c>
      <c r="L239" s="32"/>
      <c r="M239" s="160" t="s">
        <v>1</v>
      </c>
      <c r="N239" s="161" t="s">
        <v>41</v>
      </c>
      <c r="P239" s="145">
        <f>O239*H239</f>
        <v>0</v>
      </c>
      <c r="Q239" s="145">
        <v>0</v>
      </c>
      <c r="R239" s="145">
        <f>Q239*H239</f>
        <v>0</v>
      </c>
      <c r="S239" s="145">
        <v>0</v>
      </c>
      <c r="T239" s="146">
        <f>S239*H239</f>
        <v>0</v>
      </c>
      <c r="AR239" s="147" t="s">
        <v>248</v>
      </c>
      <c r="AT239" s="147" t="s">
        <v>191</v>
      </c>
      <c r="AU239" s="147" t="s">
        <v>85</v>
      </c>
      <c r="AY239" s="17" t="s">
        <v>181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83</v>
      </c>
      <c r="BK239" s="148">
        <f>ROUND(I239*H239,2)</f>
        <v>0</v>
      </c>
      <c r="BL239" s="17" t="s">
        <v>248</v>
      </c>
      <c r="BM239" s="147" t="s">
        <v>457</v>
      </c>
    </row>
    <row r="240" spans="2:65" s="1" customFormat="1" ht="19.5">
      <c r="B240" s="32"/>
      <c r="D240" s="149" t="s">
        <v>190</v>
      </c>
      <c r="F240" s="150" t="s">
        <v>456</v>
      </c>
      <c r="I240" s="151"/>
      <c r="L240" s="32"/>
      <c r="M240" s="152"/>
      <c r="T240" s="56"/>
      <c r="AT240" s="17" t="s">
        <v>190</v>
      </c>
      <c r="AU240" s="17" t="s">
        <v>85</v>
      </c>
    </row>
    <row r="241" spans="2:65" s="1" customFormat="1" ht="16.5" customHeight="1">
      <c r="B241" s="134"/>
      <c r="C241" s="153" t="s">
        <v>458</v>
      </c>
      <c r="D241" s="153" t="s">
        <v>191</v>
      </c>
      <c r="E241" s="154" t="s">
        <v>459</v>
      </c>
      <c r="F241" s="155" t="s">
        <v>460</v>
      </c>
      <c r="G241" s="156" t="s">
        <v>185</v>
      </c>
      <c r="H241" s="157">
        <v>1</v>
      </c>
      <c r="I241" s="158"/>
      <c r="J241" s="159">
        <f>ROUND(I241*H241,2)</f>
        <v>0</v>
      </c>
      <c r="K241" s="155" t="s">
        <v>186</v>
      </c>
      <c r="L241" s="32"/>
      <c r="M241" s="160" t="s">
        <v>1</v>
      </c>
      <c r="N241" s="161" t="s">
        <v>41</v>
      </c>
      <c r="P241" s="145">
        <f>O241*H241</f>
        <v>0</v>
      </c>
      <c r="Q241" s="145">
        <v>0</v>
      </c>
      <c r="R241" s="145">
        <f>Q241*H241</f>
        <v>0</v>
      </c>
      <c r="S241" s="145">
        <v>0</v>
      </c>
      <c r="T241" s="146">
        <f>S241*H241</f>
        <v>0</v>
      </c>
      <c r="AR241" s="147" t="s">
        <v>248</v>
      </c>
      <c r="AT241" s="147" t="s">
        <v>191</v>
      </c>
      <c r="AU241" s="147" t="s">
        <v>85</v>
      </c>
      <c r="AY241" s="17" t="s">
        <v>181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7" t="s">
        <v>83</v>
      </c>
      <c r="BK241" s="148">
        <f>ROUND(I241*H241,2)</f>
        <v>0</v>
      </c>
      <c r="BL241" s="17" t="s">
        <v>248</v>
      </c>
      <c r="BM241" s="147" t="s">
        <v>461</v>
      </c>
    </row>
    <row r="242" spans="2:65" s="1" customFormat="1" ht="11.25">
      <c r="B242" s="32"/>
      <c r="D242" s="149" t="s">
        <v>190</v>
      </c>
      <c r="F242" s="150" t="s">
        <v>462</v>
      </c>
      <c r="I242" s="151"/>
      <c r="L242" s="32"/>
      <c r="M242" s="152"/>
      <c r="T242" s="56"/>
      <c r="AT242" s="17" t="s">
        <v>190</v>
      </c>
      <c r="AU242" s="17" t="s">
        <v>85</v>
      </c>
    </row>
    <row r="243" spans="2:65" s="1" customFormat="1" ht="16.5" customHeight="1">
      <c r="B243" s="134"/>
      <c r="C243" s="135" t="s">
        <v>463</v>
      </c>
      <c r="D243" s="135" t="s">
        <v>182</v>
      </c>
      <c r="E243" s="136" t="s">
        <v>464</v>
      </c>
      <c r="F243" s="137" t="s">
        <v>465</v>
      </c>
      <c r="G243" s="138" t="s">
        <v>185</v>
      </c>
      <c r="H243" s="139">
        <v>1</v>
      </c>
      <c r="I243" s="140"/>
      <c r="J243" s="141">
        <f>ROUND(I243*H243,2)</f>
        <v>0</v>
      </c>
      <c r="K243" s="137" t="s">
        <v>186</v>
      </c>
      <c r="L243" s="142"/>
      <c r="M243" s="143" t="s">
        <v>1</v>
      </c>
      <c r="N243" s="144" t="s">
        <v>41</v>
      </c>
      <c r="P243" s="145">
        <f>O243*H243</f>
        <v>0</v>
      </c>
      <c r="Q243" s="145">
        <v>2.2000000000000001E-4</v>
      </c>
      <c r="R243" s="145">
        <f>Q243*H243</f>
        <v>2.2000000000000001E-4</v>
      </c>
      <c r="S243" s="145">
        <v>0</v>
      </c>
      <c r="T243" s="146">
        <f>S243*H243</f>
        <v>0</v>
      </c>
      <c r="AR243" s="147" t="s">
        <v>247</v>
      </c>
      <c r="AT243" s="147" t="s">
        <v>182</v>
      </c>
      <c r="AU243" s="147" t="s">
        <v>85</v>
      </c>
      <c r="AY243" s="17" t="s">
        <v>181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7" t="s">
        <v>83</v>
      </c>
      <c r="BK243" s="148">
        <f>ROUND(I243*H243,2)</f>
        <v>0</v>
      </c>
      <c r="BL243" s="17" t="s">
        <v>248</v>
      </c>
      <c r="BM243" s="147" t="s">
        <v>466</v>
      </c>
    </row>
    <row r="244" spans="2:65" s="1" customFormat="1" ht="11.25">
      <c r="B244" s="32"/>
      <c r="D244" s="149" t="s">
        <v>190</v>
      </c>
      <c r="F244" s="150" t="s">
        <v>465</v>
      </c>
      <c r="I244" s="151"/>
      <c r="L244" s="32"/>
      <c r="M244" s="152"/>
      <c r="T244" s="56"/>
      <c r="AT244" s="17" t="s">
        <v>190</v>
      </c>
      <c r="AU244" s="17" t="s">
        <v>85</v>
      </c>
    </row>
    <row r="245" spans="2:65" s="1" customFormat="1" ht="19.5">
      <c r="B245" s="32"/>
      <c r="D245" s="149" t="s">
        <v>467</v>
      </c>
      <c r="F245" s="164" t="s">
        <v>468</v>
      </c>
      <c r="I245" s="151"/>
      <c r="L245" s="32"/>
      <c r="M245" s="152"/>
      <c r="T245" s="56"/>
      <c r="AT245" s="17" t="s">
        <v>467</v>
      </c>
      <c r="AU245" s="17" t="s">
        <v>85</v>
      </c>
    </row>
    <row r="246" spans="2:65" s="1" customFormat="1" ht="16.5" customHeight="1">
      <c r="B246" s="134"/>
      <c r="C246" s="153" t="s">
        <v>469</v>
      </c>
      <c r="D246" s="153" t="s">
        <v>191</v>
      </c>
      <c r="E246" s="154" t="s">
        <v>470</v>
      </c>
      <c r="F246" s="155" t="s">
        <v>471</v>
      </c>
      <c r="G246" s="156" t="s">
        <v>185</v>
      </c>
      <c r="H246" s="157">
        <v>1</v>
      </c>
      <c r="I246" s="158"/>
      <c r="J246" s="159">
        <f>ROUND(I246*H246,2)</f>
        <v>0</v>
      </c>
      <c r="K246" s="155" t="s">
        <v>186</v>
      </c>
      <c r="L246" s="32"/>
      <c r="M246" s="160" t="s">
        <v>1</v>
      </c>
      <c r="N246" s="161" t="s">
        <v>41</v>
      </c>
      <c r="P246" s="145">
        <f>O246*H246</f>
        <v>0</v>
      </c>
      <c r="Q246" s="145">
        <v>0</v>
      </c>
      <c r="R246" s="145">
        <f>Q246*H246</f>
        <v>0</v>
      </c>
      <c r="S246" s="145">
        <v>0</v>
      </c>
      <c r="T246" s="146">
        <f>S246*H246</f>
        <v>0</v>
      </c>
      <c r="AR246" s="147" t="s">
        <v>188</v>
      </c>
      <c r="AT246" s="147" t="s">
        <v>191</v>
      </c>
      <c r="AU246" s="147" t="s">
        <v>85</v>
      </c>
      <c r="AY246" s="17" t="s">
        <v>181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7" t="s">
        <v>83</v>
      </c>
      <c r="BK246" s="148">
        <f>ROUND(I246*H246,2)</f>
        <v>0</v>
      </c>
      <c r="BL246" s="17" t="s">
        <v>188</v>
      </c>
      <c r="BM246" s="147" t="s">
        <v>472</v>
      </c>
    </row>
    <row r="247" spans="2:65" s="1" customFormat="1" ht="19.5">
      <c r="B247" s="32"/>
      <c r="D247" s="149" t="s">
        <v>190</v>
      </c>
      <c r="F247" s="150" t="s">
        <v>473</v>
      </c>
      <c r="I247" s="151"/>
      <c r="L247" s="32"/>
      <c r="M247" s="152"/>
      <c r="T247" s="56"/>
      <c r="AT247" s="17" t="s">
        <v>190</v>
      </c>
      <c r="AU247" s="17" t="s">
        <v>85</v>
      </c>
    </row>
    <row r="248" spans="2:65" s="1" customFormat="1" ht="16.5" customHeight="1">
      <c r="B248" s="134"/>
      <c r="C248" s="153" t="s">
        <v>248</v>
      </c>
      <c r="D248" s="153" t="s">
        <v>191</v>
      </c>
      <c r="E248" s="154" t="s">
        <v>474</v>
      </c>
      <c r="F248" s="155" t="s">
        <v>475</v>
      </c>
      <c r="G248" s="156" t="s">
        <v>476</v>
      </c>
      <c r="H248" s="157">
        <v>150</v>
      </c>
      <c r="I248" s="158"/>
      <c r="J248" s="159">
        <f>ROUND(I248*H248,2)</f>
        <v>0</v>
      </c>
      <c r="K248" s="155" t="s">
        <v>186</v>
      </c>
      <c r="L248" s="32"/>
      <c r="M248" s="160" t="s">
        <v>1</v>
      </c>
      <c r="N248" s="161" t="s">
        <v>41</v>
      </c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AR248" s="147" t="s">
        <v>477</v>
      </c>
      <c r="AT248" s="147" t="s">
        <v>191</v>
      </c>
      <c r="AU248" s="147" t="s">
        <v>85</v>
      </c>
      <c r="AY248" s="17" t="s">
        <v>181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83</v>
      </c>
      <c r="BK248" s="148">
        <f>ROUND(I248*H248,2)</f>
        <v>0</v>
      </c>
      <c r="BL248" s="17" t="s">
        <v>477</v>
      </c>
      <c r="BM248" s="147" t="s">
        <v>478</v>
      </c>
    </row>
    <row r="249" spans="2:65" s="1" customFormat="1" ht="19.5">
      <c r="B249" s="32"/>
      <c r="D249" s="149" t="s">
        <v>190</v>
      </c>
      <c r="F249" s="150" t="s">
        <v>479</v>
      </c>
      <c r="I249" s="151"/>
      <c r="L249" s="32"/>
      <c r="M249" s="152"/>
      <c r="T249" s="56"/>
      <c r="AT249" s="17" t="s">
        <v>190</v>
      </c>
      <c r="AU249" s="17" t="s">
        <v>85</v>
      </c>
    </row>
    <row r="250" spans="2:65" s="1" customFormat="1" ht="29.25">
      <c r="B250" s="32"/>
      <c r="D250" s="149" t="s">
        <v>467</v>
      </c>
      <c r="F250" s="164" t="s">
        <v>480</v>
      </c>
      <c r="I250" s="151"/>
      <c r="L250" s="32"/>
      <c r="M250" s="152"/>
      <c r="T250" s="56"/>
      <c r="AT250" s="17" t="s">
        <v>467</v>
      </c>
      <c r="AU250" s="17" t="s">
        <v>85</v>
      </c>
    </row>
    <row r="251" spans="2:65" s="1" customFormat="1" ht="24.2" customHeight="1">
      <c r="B251" s="134"/>
      <c r="C251" s="153" t="s">
        <v>481</v>
      </c>
      <c r="D251" s="153" t="s">
        <v>191</v>
      </c>
      <c r="E251" s="154" t="s">
        <v>482</v>
      </c>
      <c r="F251" s="155" t="s">
        <v>483</v>
      </c>
      <c r="G251" s="156" t="s">
        <v>185</v>
      </c>
      <c r="H251" s="157">
        <v>1</v>
      </c>
      <c r="I251" s="158"/>
      <c r="J251" s="159">
        <f>ROUND(I251*H251,2)</f>
        <v>0</v>
      </c>
      <c r="K251" s="155" t="s">
        <v>186</v>
      </c>
      <c r="L251" s="32"/>
      <c r="M251" s="160" t="s">
        <v>1</v>
      </c>
      <c r="N251" s="161" t="s">
        <v>41</v>
      </c>
      <c r="P251" s="145">
        <f>O251*H251</f>
        <v>0</v>
      </c>
      <c r="Q251" s="145">
        <v>0</v>
      </c>
      <c r="R251" s="145">
        <f>Q251*H251</f>
        <v>0</v>
      </c>
      <c r="S251" s="145">
        <v>0</v>
      </c>
      <c r="T251" s="146">
        <f>S251*H251</f>
        <v>0</v>
      </c>
      <c r="AR251" s="147" t="s">
        <v>188</v>
      </c>
      <c r="AT251" s="147" t="s">
        <v>191</v>
      </c>
      <c r="AU251" s="147" t="s">
        <v>85</v>
      </c>
      <c r="AY251" s="17" t="s">
        <v>181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7" t="s">
        <v>83</v>
      </c>
      <c r="BK251" s="148">
        <f>ROUND(I251*H251,2)</f>
        <v>0</v>
      </c>
      <c r="BL251" s="17" t="s">
        <v>188</v>
      </c>
      <c r="BM251" s="147" t="s">
        <v>484</v>
      </c>
    </row>
    <row r="252" spans="2:65" s="1" customFormat="1" ht="29.25">
      <c r="B252" s="32"/>
      <c r="D252" s="149" t="s">
        <v>190</v>
      </c>
      <c r="F252" s="150" t="s">
        <v>485</v>
      </c>
      <c r="I252" s="151"/>
      <c r="L252" s="32"/>
      <c r="M252" s="152"/>
      <c r="T252" s="56"/>
      <c r="AT252" s="17" t="s">
        <v>190</v>
      </c>
      <c r="AU252" s="17" t="s">
        <v>85</v>
      </c>
    </row>
    <row r="253" spans="2:65" s="11" customFormat="1" ht="20.85" customHeight="1">
      <c r="B253" s="124"/>
      <c r="D253" s="125" t="s">
        <v>75</v>
      </c>
      <c r="E253" s="162" t="s">
        <v>224</v>
      </c>
      <c r="F253" s="162" t="s">
        <v>486</v>
      </c>
      <c r="I253" s="127"/>
      <c r="J253" s="163">
        <f>BK253</f>
        <v>0</v>
      </c>
      <c r="L253" s="124"/>
      <c r="M253" s="129"/>
      <c r="P253" s="130">
        <f>SUM(P254:P255)</f>
        <v>0</v>
      </c>
      <c r="R253" s="130">
        <f>SUM(R254:R255)</f>
        <v>1.1519999999999999E-2</v>
      </c>
      <c r="T253" s="131">
        <f>SUM(T254:T255)</f>
        <v>1.35</v>
      </c>
      <c r="AR253" s="125" t="s">
        <v>83</v>
      </c>
      <c r="AT253" s="132" t="s">
        <v>75</v>
      </c>
      <c r="AU253" s="132" t="s">
        <v>85</v>
      </c>
      <c r="AY253" s="125" t="s">
        <v>181</v>
      </c>
      <c r="BK253" s="133">
        <f>SUM(BK254:BK255)</f>
        <v>0</v>
      </c>
    </row>
    <row r="254" spans="2:65" s="1" customFormat="1" ht="21.75" customHeight="1">
      <c r="B254" s="134"/>
      <c r="C254" s="153" t="s">
        <v>487</v>
      </c>
      <c r="D254" s="153" t="s">
        <v>191</v>
      </c>
      <c r="E254" s="154" t="s">
        <v>488</v>
      </c>
      <c r="F254" s="155" t="s">
        <v>489</v>
      </c>
      <c r="G254" s="156" t="s">
        <v>217</v>
      </c>
      <c r="H254" s="157">
        <v>450</v>
      </c>
      <c r="I254" s="158"/>
      <c r="J254" s="159">
        <f>ROUND(I254*H254,2)</f>
        <v>0</v>
      </c>
      <c r="K254" s="155" t="s">
        <v>186</v>
      </c>
      <c r="L254" s="32"/>
      <c r="M254" s="160" t="s">
        <v>1</v>
      </c>
      <c r="N254" s="161" t="s">
        <v>41</v>
      </c>
      <c r="P254" s="145">
        <f>O254*H254</f>
        <v>0</v>
      </c>
      <c r="Q254" s="145">
        <v>2.5599999999999999E-5</v>
      </c>
      <c r="R254" s="145">
        <f>Q254*H254</f>
        <v>1.1519999999999999E-2</v>
      </c>
      <c r="S254" s="145">
        <v>3.0000000000000001E-3</v>
      </c>
      <c r="T254" s="146">
        <f>S254*H254</f>
        <v>1.35</v>
      </c>
      <c r="AR254" s="147" t="s">
        <v>200</v>
      </c>
      <c r="AT254" s="147" t="s">
        <v>191</v>
      </c>
      <c r="AU254" s="147" t="s">
        <v>91</v>
      </c>
      <c r="AY254" s="17" t="s">
        <v>181</v>
      </c>
      <c r="BE254" s="148">
        <f>IF(N254="základní",J254,0)</f>
        <v>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7" t="s">
        <v>83</v>
      </c>
      <c r="BK254" s="148">
        <f>ROUND(I254*H254,2)</f>
        <v>0</v>
      </c>
      <c r="BL254" s="17" t="s">
        <v>200</v>
      </c>
      <c r="BM254" s="147" t="s">
        <v>490</v>
      </c>
    </row>
    <row r="255" spans="2:65" s="1" customFormat="1" ht="19.5">
      <c r="B255" s="32"/>
      <c r="D255" s="149" t="s">
        <v>190</v>
      </c>
      <c r="F255" s="150" t="s">
        <v>491</v>
      </c>
      <c r="I255" s="151"/>
      <c r="L255" s="32"/>
      <c r="M255" s="165"/>
      <c r="N255" s="166"/>
      <c r="O255" s="166"/>
      <c r="P255" s="166"/>
      <c r="Q255" s="166"/>
      <c r="R255" s="166"/>
      <c r="S255" s="166"/>
      <c r="T255" s="167"/>
      <c r="AT255" s="17" t="s">
        <v>190</v>
      </c>
      <c r="AU255" s="17" t="s">
        <v>91</v>
      </c>
    </row>
    <row r="256" spans="2:65" s="1" customFormat="1" ht="6.95" customHeight="1">
      <c r="B256" s="44"/>
      <c r="C256" s="45"/>
      <c r="D256" s="45"/>
      <c r="E256" s="45"/>
      <c r="F256" s="45"/>
      <c r="G256" s="45"/>
      <c r="H256" s="45"/>
      <c r="I256" s="45"/>
      <c r="J256" s="45"/>
      <c r="K256" s="45"/>
      <c r="L256" s="32"/>
    </row>
  </sheetData>
  <autoFilter ref="C123:K255" xr:uid="{00000000-0009-0000-0000-000001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95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.75">
      <c r="B8" s="20"/>
      <c r="D8" s="27" t="s">
        <v>151</v>
      </c>
      <c r="L8" s="20"/>
    </row>
    <row r="9" spans="2:46" ht="23.25" customHeight="1">
      <c r="B9" s="20"/>
      <c r="E9" s="242" t="s">
        <v>152</v>
      </c>
      <c r="F9" s="226"/>
      <c r="G9" s="226"/>
      <c r="H9" s="226"/>
      <c r="L9" s="20"/>
    </row>
    <row r="10" spans="2:46" ht="12" customHeight="1">
      <c r="B10" s="20"/>
      <c r="D10" s="27" t="s">
        <v>153</v>
      </c>
      <c r="L10" s="20"/>
    </row>
    <row r="11" spans="2:46" s="1" customFormat="1" ht="16.5" customHeight="1">
      <c r="B11" s="32"/>
      <c r="E11" s="204" t="s">
        <v>154</v>
      </c>
      <c r="F11" s="244"/>
      <c r="G11" s="244"/>
      <c r="H11" s="244"/>
      <c r="L11" s="32"/>
    </row>
    <row r="12" spans="2:46" s="1" customFormat="1" ht="12" customHeight="1">
      <c r="B12" s="32"/>
      <c r="D12" s="27" t="s">
        <v>492</v>
      </c>
      <c r="L12" s="32"/>
    </row>
    <row r="13" spans="2:46" s="1" customFormat="1" ht="16.5" customHeight="1">
      <c r="B13" s="32"/>
      <c r="E13" s="198" t="s">
        <v>493</v>
      </c>
      <c r="F13" s="244"/>
      <c r="G13" s="244"/>
      <c r="H13" s="244"/>
      <c r="L13" s="32"/>
    </row>
    <row r="14" spans="2:46" s="1" customFormat="1" ht="11.25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6. 6. 2025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45" t="str">
        <f>'Rekapitulace stavby'!E14</f>
        <v>Vyplň údaj</v>
      </c>
      <c r="F22" s="225"/>
      <c r="G22" s="225"/>
      <c r="H22" s="225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155</v>
      </c>
      <c r="L24" s="32"/>
    </row>
    <row r="25" spans="2:12" s="1" customFormat="1" ht="18" customHeight="1">
      <c r="B25" s="32"/>
      <c r="E25" s="25" t="s">
        <v>156</v>
      </c>
      <c r="I25" s="27" t="s">
        <v>27</v>
      </c>
      <c r="J25" s="25" t="s">
        <v>1</v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34</v>
      </c>
      <c r="I27" s="27" t="s">
        <v>25</v>
      </c>
      <c r="J27" s="25" t="s">
        <v>155</v>
      </c>
      <c r="L27" s="32"/>
    </row>
    <row r="28" spans="2:12" s="1" customFormat="1" ht="18" customHeight="1">
      <c r="B28" s="32"/>
      <c r="E28" s="25" t="s">
        <v>156</v>
      </c>
      <c r="I28" s="27" t="s">
        <v>27</v>
      </c>
      <c r="J28" s="25" t="s">
        <v>1</v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30" t="s">
        <v>1</v>
      </c>
      <c r="F31" s="230"/>
      <c r="G31" s="230"/>
      <c r="H31" s="230"/>
      <c r="L31" s="94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36</v>
      </c>
      <c r="J34" s="66">
        <f>ROUND(J128, 2)</f>
        <v>0</v>
      </c>
      <c r="L34" s="32"/>
    </row>
    <row r="35" spans="2:12" s="1" customFormat="1" ht="6.95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5" customHeight="1">
      <c r="B36" s="32"/>
      <c r="F36" s="35" t="s">
        <v>38</v>
      </c>
      <c r="I36" s="35" t="s">
        <v>37</v>
      </c>
      <c r="J36" s="35" t="s">
        <v>39</v>
      </c>
      <c r="L36" s="32"/>
    </row>
    <row r="37" spans="2:12" s="1" customFormat="1" ht="14.45" customHeight="1">
      <c r="B37" s="32"/>
      <c r="D37" s="55" t="s">
        <v>40</v>
      </c>
      <c r="E37" s="27" t="s">
        <v>41</v>
      </c>
      <c r="F37" s="85">
        <f>ROUND((SUM(BE128:BE142)),  2)</f>
        <v>0</v>
      </c>
      <c r="I37" s="96">
        <v>0.21</v>
      </c>
      <c r="J37" s="85">
        <f>ROUND(((SUM(BE128:BE142))*I37),  2)</f>
        <v>0</v>
      </c>
      <c r="L37" s="32"/>
    </row>
    <row r="38" spans="2:12" s="1" customFormat="1" ht="14.45" customHeight="1">
      <c r="B38" s="32"/>
      <c r="E38" s="27" t="s">
        <v>42</v>
      </c>
      <c r="F38" s="85">
        <f>ROUND((SUM(BF128:BF142)),  2)</f>
        <v>0</v>
      </c>
      <c r="I38" s="96">
        <v>0.12</v>
      </c>
      <c r="J38" s="85">
        <f>ROUND(((SUM(BF128:BF142))*I38),  2)</f>
        <v>0</v>
      </c>
      <c r="L38" s="32"/>
    </row>
    <row r="39" spans="2:12" s="1" customFormat="1" ht="14.45" hidden="1" customHeight="1">
      <c r="B39" s="32"/>
      <c r="E39" s="27" t="s">
        <v>43</v>
      </c>
      <c r="F39" s="85">
        <f>ROUND((SUM(BG128:BG142)),  2)</f>
        <v>0</v>
      </c>
      <c r="I39" s="96">
        <v>0.21</v>
      </c>
      <c r="J39" s="85">
        <f>0</f>
        <v>0</v>
      </c>
      <c r="L39" s="32"/>
    </row>
    <row r="40" spans="2:12" s="1" customFormat="1" ht="14.45" hidden="1" customHeight="1">
      <c r="B40" s="32"/>
      <c r="E40" s="27" t="s">
        <v>44</v>
      </c>
      <c r="F40" s="85">
        <f>ROUND((SUM(BH128:BH142)),  2)</f>
        <v>0</v>
      </c>
      <c r="I40" s="96">
        <v>0.12</v>
      </c>
      <c r="J40" s="85">
        <f>0</f>
        <v>0</v>
      </c>
      <c r="L40" s="32"/>
    </row>
    <row r="41" spans="2:12" s="1" customFormat="1" ht="14.45" hidden="1" customHeight="1">
      <c r="B41" s="32"/>
      <c r="E41" s="27" t="s">
        <v>45</v>
      </c>
      <c r="F41" s="85">
        <f>ROUND((SUM(BI128:BI142)),  2)</f>
        <v>0</v>
      </c>
      <c r="I41" s="96">
        <v>0</v>
      </c>
      <c r="J41" s="85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7"/>
      <c r="D43" s="98" t="s">
        <v>46</v>
      </c>
      <c r="E43" s="57"/>
      <c r="F43" s="57"/>
      <c r="G43" s="99" t="s">
        <v>47</v>
      </c>
      <c r="H43" s="100" t="s">
        <v>48</v>
      </c>
      <c r="I43" s="57"/>
      <c r="J43" s="101">
        <f>SUM(J34:J41)</f>
        <v>0</v>
      </c>
      <c r="K43" s="102"/>
      <c r="L43" s="32"/>
    </row>
    <row r="44" spans="2:12" s="1" customFormat="1" ht="14.45" customHeight="1">
      <c r="B44" s="32"/>
      <c r="L44" s="32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ht="23.25" customHeight="1">
      <c r="B87" s="20"/>
      <c r="E87" s="242" t="s">
        <v>152</v>
      </c>
      <c r="F87" s="226"/>
      <c r="G87" s="226"/>
      <c r="H87" s="226"/>
      <c r="L87" s="20"/>
    </row>
    <row r="88" spans="2:12" ht="12" customHeight="1">
      <c r="B88" s="20"/>
      <c r="C88" s="27" t="s">
        <v>153</v>
      </c>
      <c r="L88" s="20"/>
    </row>
    <row r="89" spans="2:12" s="1" customFormat="1" ht="16.5" customHeight="1">
      <c r="B89" s="32"/>
      <c r="E89" s="204" t="s">
        <v>154</v>
      </c>
      <c r="F89" s="244"/>
      <c r="G89" s="244"/>
      <c r="H89" s="244"/>
      <c r="L89" s="32"/>
    </row>
    <row r="90" spans="2:12" s="1" customFormat="1" ht="12" customHeight="1">
      <c r="B90" s="32"/>
      <c r="C90" s="27" t="s">
        <v>492</v>
      </c>
      <c r="L90" s="32"/>
    </row>
    <row r="91" spans="2:12" s="1" customFormat="1" ht="16.5" customHeight="1">
      <c r="B91" s="32"/>
      <c r="E91" s="198" t="str">
        <f>E13</f>
        <v>SO.01 -01A - Rozvaděč RE</v>
      </c>
      <c r="F91" s="244"/>
      <c r="G91" s="244"/>
      <c r="H91" s="244"/>
      <c r="L91" s="32"/>
    </row>
    <row r="92" spans="2:12" s="1" customFormat="1" ht="6.95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Litomyšl</v>
      </c>
      <c r="I93" s="27" t="s">
        <v>22</v>
      </c>
      <c r="J93" s="52" t="str">
        <f>IF(J16="","",J16)</f>
        <v>6. 6. 2025</v>
      </c>
      <c r="L93" s="32"/>
    </row>
    <row r="94" spans="2:12" s="1" customFormat="1" ht="6.95" customHeight="1">
      <c r="B94" s="32"/>
      <c r="L94" s="32"/>
    </row>
    <row r="95" spans="2:12" s="1" customFormat="1" ht="15.2" customHeight="1">
      <c r="B95" s="32"/>
      <c r="C95" s="27" t="s">
        <v>24</v>
      </c>
      <c r="F95" s="25" t="str">
        <f>E19</f>
        <v>Město Litomyšl</v>
      </c>
      <c r="I95" s="27" t="s">
        <v>30</v>
      </c>
      <c r="J95" s="30" t="str">
        <f>E25</f>
        <v>Petr Kovář</v>
      </c>
      <c r="L95" s="32"/>
    </row>
    <row r="96" spans="2:12" s="1" customFormat="1" ht="15.2" customHeight="1">
      <c r="B96" s="32"/>
      <c r="C96" s="27" t="s">
        <v>28</v>
      </c>
      <c r="F96" s="25" t="str">
        <f>IF(E22="","",E22)</f>
        <v>Vyplň údaj</v>
      </c>
      <c r="I96" s="27" t="s">
        <v>34</v>
      </c>
      <c r="J96" s="30" t="str">
        <f>E28</f>
        <v>Petr Kovář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158</v>
      </c>
      <c r="D98" s="97"/>
      <c r="E98" s="97"/>
      <c r="F98" s="97"/>
      <c r="G98" s="97"/>
      <c r="H98" s="97"/>
      <c r="I98" s="97"/>
      <c r="J98" s="106" t="s">
        <v>159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9" customHeight="1">
      <c r="B100" s="32"/>
      <c r="C100" s="107" t="s">
        <v>160</v>
      </c>
      <c r="J100" s="66">
        <f>J128</f>
        <v>0</v>
      </c>
      <c r="L100" s="32"/>
      <c r="AU100" s="17" t="s">
        <v>161</v>
      </c>
    </row>
    <row r="101" spans="2:47" s="8" customFormat="1" ht="24.95" customHeight="1">
      <c r="B101" s="108"/>
      <c r="D101" s="109" t="s">
        <v>163</v>
      </c>
      <c r="E101" s="110"/>
      <c r="F101" s="110"/>
      <c r="G101" s="110"/>
      <c r="H101" s="110"/>
      <c r="I101" s="110"/>
      <c r="J101" s="111">
        <f>J129</f>
        <v>0</v>
      </c>
      <c r="L101" s="108"/>
    </row>
    <row r="102" spans="2:47" s="9" customFormat="1" ht="19.899999999999999" customHeight="1">
      <c r="B102" s="112"/>
      <c r="D102" s="113" t="s">
        <v>494</v>
      </c>
      <c r="E102" s="114"/>
      <c r="F102" s="114"/>
      <c r="G102" s="114"/>
      <c r="H102" s="114"/>
      <c r="I102" s="114"/>
      <c r="J102" s="115">
        <f>J132</f>
        <v>0</v>
      </c>
      <c r="L102" s="112"/>
    </row>
    <row r="103" spans="2:47" s="9" customFormat="1" ht="19.899999999999999" customHeight="1">
      <c r="B103" s="112"/>
      <c r="D103" s="113" t="s">
        <v>495</v>
      </c>
      <c r="E103" s="114"/>
      <c r="F103" s="114"/>
      <c r="G103" s="114"/>
      <c r="H103" s="114"/>
      <c r="I103" s="114"/>
      <c r="J103" s="115">
        <f>J135</f>
        <v>0</v>
      </c>
      <c r="L103" s="112"/>
    </row>
    <row r="104" spans="2:47" s="9" customFormat="1" ht="14.85" customHeight="1">
      <c r="B104" s="112"/>
      <c r="D104" s="113" t="s">
        <v>496</v>
      </c>
      <c r="E104" s="114"/>
      <c r="F104" s="114"/>
      <c r="G104" s="114"/>
      <c r="H104" s="114"/>
      <c r="I104" s="114"/>
      <c r="J104" s="115">
        <f>J140</f>
        <v>0</v>
      </c>
      <c r="L104" s="112"/>
    </row>
    <row r="105" spans="2:47" s="1" customFormat="1" ht="21.75" customHeight="1">
      <c r="B105" s="32"/>
      <c r="L105" s="32"/>
    </row>
    <row r="106" spans="2:47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47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47" s="1" customFormat="1" ht="24.95" customHeight="1">
      <c r="B111" s="32"/>
      <c r="C111" s="21" t="s">
        <v>166</v>
      </c>
      <c r="L111" s="32"/>
    </row>
    <row r="112" spans="2:47" s="1" customFormat="1" ht="6.95" customHeight="1">
      <c r="B112" s="32"/>
      <c r="L112" s="32"/>
    </row>
    <row r="113" spans="2:63" s="1" customFormat="1" ht="12" customHeight="1">
      <c r="B113" s="32"/>
      <c r="C113" s="27" t="s">
        <v>16</v>
      </c>
      <c r="L113" s="32"/>
    </row>
    <row r="114" spans="2:63" s="1" customFormat="1" ht="16.5" customHeight="1">
      <c r="B114" s="32"/>
      <c r="E114" s="242" t="str">
        <f>E7</f>
        <v>ZUŠ BEDŘICHA SMETANY čp.142, LITOMYŠL</v>
      </c>
      <c r="F114" s="243"/>
      <c r="G114" s="243"/>
      <c r="H114" s="243"/>
      <c r="L114" s="32"/>
    </row>
    <row r="115" spans="2:63" ht="12" customHeight="1">
      <c r="B115" s="20"/>
      <c r="C115" s="27" t="s">
        <v>151</v>
      </c>
      <c r="L115" s="20"/>
    </row>
    <row r="116" spans="2:63" ht="23.25" customHeight="1">
      <c r="B116" s="20"/>
      <c r="E116" s="242" t="s">
        <v>152</v>
      </c>
      <c r="F116" s="226"/>
      <c r="G116" s="226"/>
      <c r="H116" s="226"/>
      <c r="L116" s="20"/>
    </row>
    <row r="117" spans="2:63" ht="12" customHeight="1">
      <c r="B117" s="20"/>
      <c r="C117" s="27" t="s">
        <v>153</v>
      </c>
      <c r="L117" s="20"/>
    </row>
    <row r="118" spans="2:63" s="1" customFormat="1" ht="16.5" customHeight="1">
      <c r="B118" s="32"/>
      <c r="E118" s="204" t="s">
        <v>154</v>
      </c>
      <c r="F118" s="244"/>
      <c r="G118" s="244"/>
      <c r="H118" s="244"/>
      <c r="L118" s="32"/>
    </row>
    <row r="119" spans="2:63" s="1" customFormat="1" ht="12" customHeight="1">
      <c r="B119" s="32"/>
      <c r="C119" s="27" t="s">
        <v>492</v>
      </c>
      <c r="L119" s="32"/>
    </row>
    <row r="120" spans="2:63" s="1" customFormat="1" ht="16.5" customHeight="1">
      <c r="B120" s="32"/>
      <c r="E120" s="198" t="str">
        <f>E13</f>
        <v>SO.01 -01A - Rozvaděč RE</v>
      </c>
      <c r="F120" s="244"/>
      <c r="G120" s="244"/>
      <c r="H120" s="244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20</v>
      </c>
      <c r="F122" s="25" t="str">
        <f>F16</f>
        <v>Litomyšl</v>
      </c>
      <c r="I122" s="27" t="s">
        <v>22</v>
      </c>
      <c r="J122" s="52" t="str">
        <f>IF(J16="","",J16)</f>
        <v>6. 6. 2025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24</v>
      </c>
      <c r="F124" s="25" t="str">
        <f>E19</f>
        <v>Město Litomyšl</v>
      </c>
      <c r="I124" s="27" t="s">
        <v>30</v>
      </c>
      <c r="J124" s="30" t="str">
        <f>E25</f>
        <v>Petr Kovář</v>
      </c>
      <c r="L124" s="32"/>
    </row>
    <row r="125" spans="2:63" s="1" customFormat="1" ht="15.2" customHeight="1">
      <c r="B125" s="32"/>
      <c r="C125" s="27" t="s">
        <v>28</v>
      </c>
      <c r="F125" s="25" t="str">
        <f>IF(E22="","",E22)</f>
        <v>Vyplň údaj</v>
      </c>
      <c r="I125" s="27" t="s">
        <v>34</v>
      </c>
      <c r="J125" s="30" t="str">
        <f>E28</f>
        <v>Petr Kovář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6"/>
      <c r="C127" s="117" t="s">
        <v>167</v>
      </c>
      <c r="D127" s="118" t="s">
        <v>61</v>
      </c>
      <c r="E127" s="118" t="s">
        <v>57</v>
      </c>
      <c r="F127" s="118" t="s">
        <v>58</v>
      </c>
      <c r="G127" s="118" t="s">
        <v>168</v>
      </c>
      <c r="H127" s="118" t="s">
        <v>169</v>
      </c>
      <c r="I127" s="118" t="s">
        <v>170</v>
      </c>
      <c r="J127" s="118" t="s">
        <v>159</v>
      </c>
      <c r="K127" s="119" t="s">
        <v>171</v>
      </c>
      <c r="L127" s="116"/>
      <c r="M127" s="59" t="s">
        <v>1</v>
      </c>
      <c r="N127" s="60" t="s">
        <v>40</v>
      </c>
      <c r="O127" s="60" t="s">
        <v>172</v>
      </c>
      <c r="P127" s="60" t="s">
        <v>173</v>
      </c>
      <c r="Q127" s="60" t="s">
        <v>174</v>
      </c>
      <c r="R127" s="60" t="s">
        <v>175</v>
      </c>
      <c r="S127" s="60" t="s">
        <v>176</v>
      </c>
      <c r="T127" s="61" t="s">
        <v>177</v>
      </c>
    </row>
    <row r="128" spans="2:63" s="1" customFormat="1" ht="22.9" customHeight="1">
      <c r="B128" s="32"/>
      <c r="C128" s="64" t="s">
        <v>178</v>
      </c>
      <c r="J128" s="120">
        <f>BK128</f>
        <v>0</v>
      </c>
      <c r="L128" s="32"/>
      <c r="M128" s="62"/>
      <c r="N128" s="53"/>
      <c r="O128" s="53"/>
      <c r="P128" s="121">
        <f>P129</f>
        <v>0</v>
      </c>
      <c r="Q128" s="53"/>
      <c r="R128" s="121">
        <f>R129</f>
        <v>0.02</v>
      </c>
      <c r="S128" s="53"/>
      <c r="T128" s="122">
        <f>T129</f>
        <v>0.03</v>
      </c>
      <c r="AT128" s="17" t="s">
        <v>75</v>
      </c>
      <c r="AU128" s="17" t="s">
        <v>161</v>
      </c>
      <c r="BK128" s="123">
        <f>BK129</f>
        <v>0</v>
      </c>
    </row>
    <row r="129" spans="2:65" s="11" customFormat="1" ht="25.9" customHeight="1">
      <c r="B129" s="124"/>
      <c r="D129" s="125" t="s">
        <v>75</v>
      </c>
      <c r="E129" s="126" t="s">
        <v>182</v>
      </c>
      <c r="F129" s="126" t="s">
        <v>259</v>
      </c>
      <c r="I129" s="127"/>
      <c r="J129" s="128">
        <f>BK129</f>
        <v>0</v>
      </c>
      <c r="L129" s="124"/>
      <c r="M129" s="129"/>
      <c r="P129" s="130">
        <f>P130+P131+P132+P135</f>
        <v>0</v>
      </c>
      <c r="R129" s="130">
        <f>R130+R131+R132+R135</f>
        <v>0.02</v>
      </c>
      <c r="T129" s="131">
        <f>T130+T131+T132+T135</f>
        <v>0.03</v>
      </c>
      <c r="AR129" s="125" t="s">
        <v>91</v>
      </c>
      <c r="AT129" s="132" t="s">
        <v>75</v>
      </c>
      <c r="AU129" s="132" t="s">
        <v>76</v>
      </c>
      <c r="AY129" s="125" t="s">
        <v>181</v>
      </c>
      <c r="BK129" s="133">
        <f>BK130+BK131+BK132+BK135</f>
        <v>0</v>
      </c>
    </row>
    <row r="130" spans="2:65" s="1" customFormat="1" ht="16.5" customHeight="1">
      <c r="B130" s="134"/>
      <c r="C130" s="135" t="s">
        <v>83</v>
      </c>
      <c r="D130" s="135" t="s">
        <v>182</v>
      </c>
      <c r="E130" s="136" t="s">
        <v>497</v>
      </c>
      <c r="F130" s="137" t="s">
        <v>498</v>
      </c>
      <c r="G130" s="138" t="s">
        <v>185</v>
      </c>
      <c r="H130" s="139">
        <v>1</v>
      </c>
      <c r="I130" s="140"/>
      <c r="J130" s="141">
        <f>ROUND(I130*H130,2)</f>
        <v>0</v>
      </c>
      <c r="K130" s="137" t="s">
        <v>499</v>
      </c>
      <c r="L130" s="142"/>
      <c r="M130" s="143" t="s">
        <v>1</v>
      </c>
      <c r="N130" s="144" t="s">
        <v>41</v>
      </c>
      <c r="P130" s="145">
        <f>O130*H130</f>
        <v>0</v>
      </c>
      <c r="Q130" s="145">
        <v>0.02</v>
      </c>
      <c r="R130" s="145">
        <f>Q130*H130</f>
        <v>0.02</v>
      </c>
      <c r="S130" s="145">
        <v>0</v>
      </c>
      <c r="T130" s="146">
        <f>S130*H130</f>
        <v>0</v>
      </c>
      <c r="AR130" s="147" t="s">
        <v>247</v>
      </c>
      <c r="AT130" s="147" t="s">
        <v>182</v>
      </c>
      <c r="AU130" s="147" t="s">
        <v>83</v>
      </c>
      <c r="AY130" s="17" t="s">
        <v>181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248</v>
      </c>
      <c r="BM130" s="147" t="s">
        <v>500</v>
      </c>
    </row>
    <row r="131" spans="2:65" s="1" customFormat="1" ht="11.25">
      <c r="B131" s="32"/>
      <c r="D131" s="149" t="s">
        <v>190</v>
      </c>
      <c r="F131" s="150" t="s">
        <v>498</v>
      </c>
      <c r="I131" s="151"/>
      <c r="L131" s="32"/>
      <c r="M131" s="152"/>
      <c r="T131" s="56"/>
      <c r="AT131" s="17" t="s">
        <v>190</v>
      </c>
      <c r="AU131" s="17" t="s">
        <v>83</v>
      </c>
    </row>
    <row r="132" spans="2:65" s="11" customFormat="1" ht="22.9" customHeight="1">
      <c r="B132" s="124"/>
      <c r="D132" s="125" t="s">
        <v>75</v>
      </c>
      <c r="E132" s="162" t="s">
        <v>260</v>
      </c>
      <c r="F132" s="162" t="s">
        <v>501</v>
      </c>
      <c r="I132" s="127"/>
      <c r="J132" s="163">
        <f>BK132</f>
        <v>0</v>
      </c>
      <c r="L132" s="124"/>
      <c r="M132" s="129"/>
      <c r="P132" s="130">
        <f>SUM(P133:P134)</f>
        <v>0</v>
      </c>
      <c r="R132" s="130">
        <f>SUM(R133:R134)</f>
        <v>0</v>
      </c>
      <c r="T132" s="131">
        <f>SUM(T133:T134)</f>
        <v>0.03</v>
      </c>
      <c r="AR132" s="125" t="s">
        <v>85</v>
      </c>
      <c r="AT132" s="132" t="s">
        <v>75</v>
      </c>
      <c r="AU132" s="132" t="s">
        <v>83</v>
      </c>
      <c r="AY132" s="125" t="s">
        <v>181</v>
      </c>
      <c r="BK132" s="133">
        <f>SUM(BK133:BK134)</f>
        <v>0</v>
      </c>
    </row>
    <row r="133" spans="2:65" s="1" customFormat="1" ht="24.2" customHeight="1">
      <c r="B133" s="134"/>
      <c r="C133" s="153" t="s">
        <v>85</v>
      </c>
      <c r="D133" s="153" t="s">
        <v>191</v>
      </c>
      <c r="E133" s="154" t="s">
        <v>502</v>
      </c>
      <c r="F133" s="155" t="s">
        <v>503</v>
      </c>
      <c r="G133" s="156" t="s">
        <v>185</v>
      </c>
      <c r="H133" s="157">
        <v>1</v>
      </c>
      <c r="I133" s="158"/>
      <c r="J133" s="159">
        <f>ROUND(I133*H133,2)</f>
        <v>0</v>
      </c>
      <c r="K133" s="155" t="s">
        <v>186</v>
      </c>
      <c r="L133" s="32"/>
      <c r="M133" s="160" t="s">
        <v>1</v>
      </c>
      <c r="N133" s="161" t="s">
        <v>41</v>
      </c>
      <c r="P133" s="145">
        <f>O133*H133</f>
        <v>0</v>
      </c>
      <c r="Q133" s="145">
        <v>0</v>
      </c>
      <c r="R133" s="145">
        <f>Q133*H133</f>
        <v>0</v>
      </c>
      <c r="S133" s="145">
        <v>0.03</v>
      </c>
      <c r="T133" s="146">
        <f>S133*H133</f>
        <v>0.03</v>
      </c>
      <c r="AR133" s="147" t="s">
        <v>188</v>
      </c>
      <c r="AT133" s="147" t="s">
        <v>191</v>
      </c>
      <c r="AU133" s="147" t="s">
        <v>85</v>
      </c>
      <c r="AY133" s="17" t="s">
        <v>181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188</v>
      </c>
      <c r="BM133" s="147" t="s">
        <v>504</v>
      </c>
    </row>
    <row r="134" spans="2:65" s="1" customFormat="1" ht="19.5">
      <c r="B134" s="32"/>
      <c r="D134" s="149" t="s">
        <v>190</v>
      </c>
      <c r="F134" s="150" t="s">
        <v>505</v>
      </c>
      <c r="I134" s="151"/>
      <c r="L134" s="32"/>
      <c r="M134" s="152"/>
      <c r="T134" s="56"/>
      <c r="AT134" s="17" t="s">
        <v>190</v>
      </c>
      <c r="AU134" s="17" t="s">
        <v>85</v>
      </c>
    </row>
    <row r="135" spans="2:65" s="11" customFormat="1" ht="22.9" customHeight="1">
      <c r="B135" s="124"/>
      <c r="D135" s="125" t="s">
        <v>75</v>
      </c>
      <c r="E135" s="162" t="s">
        <v>506</v>
      </c>
      <c r="F135" s="162" t="s">
        <v>94</v>
      </c>
      <c r="I135" s="127"/>
      <c r="J135" s="163">
        <f>BK135</f>
        <v>0</v>
      </c>
      <c r="L135" s="124"/>
      <c r="M135" s="129"/>
      <c r="P135" s="130">
        <f>P136+SUM(P137:P140)</f>
        <v>0</v>
      </c>
      <c r="R135" s="130">
        <f>R136+SUM(R137:R140)</f>
        <v>0</v>
      </c>
      <c r="T135" s="131">
        <f>T136+SUM(T137:T140)</f>
        <v>0</v>
      </c>
      <c r="AR135" s="125" t="s">
        <v>200</v>
      </c>
      <c r="AT135" s="132" t="s">
        <v>75</v>
      </c>
      <c r="AU135" s="132" t="s">
        <v>83</v>
      </c>
      <c r="AY135" s="125" t="s">
        <v>181</v>
      </c>
      <c r="BK135" s="133">
        <f>BK136+SUM(BK137:BK140)</f>
        <v>0</v>
      </c>
    </row>
    <row r="136" spans="2:65" s="1" customFormat="1" ht="24.2" customHeight="1">
      <c r="B136" s="134"/>
      <c r="C136" s="153" t="s">
        <v>91</v>
      </c>
      <c r="D136" s="153" t="s">
        <v>191</v>
      </c>
      <c r="E136" s="154" t="s">
        <v>507</v>
      </c>
      <c r="F136" s="155" t="s">
        <v>508</v>
      </c>
      <c r="G136" s="156" t="s">
        <v>185</v>
      </c>
      <c r="H136" s="157">
        <v>1</v>
      </c>
      <c r="I136" s="158"/>
      <c r="J136" s="159">
        <f>ROUND(I136*H136,2)</f>
        <v>0</v>
      </c>
      <c r="K136" s="155" t="s">
        <v>186</v>
      </c>
      <c r="L136" s="32"/>
      <c r="M136" s="160" t="s">
        <v>1</v>
      </c>
      <c r="N136" s="161" t="s">
        <v>41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188</v>
      </c>
      <c r="AT136" s="147" t="s">
        <v>191</v>
      </c>
      <c r="AU136" s="147" t="s">
        <v>85</v>
      </c>
      <c r="AY136" s="17" t="s">
        <v>181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188</v>
      </c>
      <c r="BM136" s="147" t="s">
        <v>509</v>
      </c>
    </row>
    <row r="137" spans="2:65" s="1" customFormat="1" ht="19.5">
      <c r="B137" s="32"/>
      <c r="D137" s="149" t="s">
        <v>190</v>
      </c>
      <c r="F137" s="150" t="s">
        <v>510</v>
      </c>
      <c r="I137" s="151"/>
      <c r="L137" s="32"/>
      <c r="M137" s="152"/>
      <c r="T137" s="56"/>
      <c r="AT137" s="17" t="s">
        <v>190</v>
      </c>
      <c r="AU137" s="17" t="s">
        <v>85</v>
      </c>
    </row>
    <row r="138" spans="2:65" s="1" customFormat="1" ht="16.5" customHeight="1">
      <c r="B138" s="134"/>
      <c r="C138" s="153" t="s">
        <v>200</v>
      </c>
      <c r="D138" s="153" t="s">
        <v>191</v>
      </c>
      <c r="E138" s="154" t="s">
        <v>511</v>
      </c>
      <c r="F138" s="155" t="s">
        <v>512</v>
      </c>
      <c r="G138" s="156" t="s">
        <v>185</v>
      </c>
      <c r="H138" s="157">
        <v>1</v>
      </c>
      <c r="I138" s="158"/>
      <c r="J138" s="159">
        <f>ROUND(I138*H138,2)</f>
        <v>0</v>
      </c>
      <c r="K138" s="155" t="s">
        <v>186</v>
      </c>
      <c r="L138" s="32"/>
      <c r="M138" s="160" t="s">
        <v>1</v>
      </c>
      <c r="N138" s="161" t="s">
        <v>41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188</v>
      </c>
      <c r="AT138" s="147" t="s">
        <v>191</v>
      </c>
      <c r="AU138" s="147" t="s">
        <v>85</v>
      </c>
      <c r="AY138" s="17" t="s">
        <v>181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188</v>
      </c>
      <c r="BM138" s="147" t="s">
        <v>513</v>
      </c>
    </row>
    <row r="139" spans="2:65" s="1" customFormat="1" ht="29.25">
      <c r="B139" s="32"/>
      <c r="D139" s="149" t="s">
        <v>190</v>
      </c>
      <c r="F139" s="150" t="s">
        <v>514</v>
      </c>
      <c r="I139" s="151"/>
      <c r="L139" s="32"/>
      <c r="M139" s="152"/>
      <c r="T139" s="56"/>
      <c r="AT139" s="17" t="s">
        <v>190</v>
      </c>
      <c r="AU139" s="17" t="s">
        <v>85</v>
      </c>
    </row>
    <row r="140" spans="2:65" s="11" customFormat="1" ht="20.85" customHeight="1">
      <c r="B140" s="124"/>
      <c r="D140" s="125" t="s">
        <v>75</v>
      </c>
      <c r="E140" s="162" t="s">
        <v>515</v>
      </c>
      <c r="F140" s="162" t="s">
        <v>516</v>
      </c>
      <c r="I140" s="127"/>
      <c r="J140" s="163">
        <f>BK140</f>
        <v>0</v>
      </c>
      <c r="L140" s="124"/>
      <c r="M140" s="129"/>
      <c r="P140" s="130">
        <f>SUM(P141:P142)</f>
        <v>0</v>
      </c>
      <c r="R140" s="130">
        <f>SUM(R141:R142)</f>
        <v>0</v>
      </c>
      <c r="T140" s="131">
        <f>SUM(T141:T142)</f>
        <v>0</v>
      </c>
      <c r="AR140" s="125" t="s">
        <v>91</v>
      </c>
      <c r="AT140" s="132" t="s">
        <v>75</v>
      </c>
      <c r="AU140" s="132" t="s">
        <v>85</v>
      </c>
      <c r="AY140" s="125" t="s">
        <v>181</v>
      </c>
      <c r="BK140" s="133">
        <f>SUM(BK141:BK142)</f>
        <v>0</v>
      </c>
    </row>
    <row r="141" spans="2:65" s="1" customFormat="1" ht="21.75" customHeight="1">
      <c r="B141" s="134"/>
      <c r="C141" s="153" t="s">
        <v>204</v>
      </c>
      <c r="D141" s="153" t="s">
        <v>191</v>
      </c>
      <c r="E141" s="154" t="s">
        <v>517</v>
      </c>
      <c r="F141" s="155" t="s">
        <v>518</v>
      </c>
      <c r="G141" s="156" t="s">
        <v>185</v>
      </c>
      <c r="H141" s="157">
        <v>1</v>
      </c>
      <c r="I141" s="158"/>
      <c r="J141" s="159">
        <f>ROUND(I141*H141,2)</f>
        <v>0</v>
      </c>
      <c r="K141" s="155" t="s">
        <v>186</v>
      </c>
      <c r="L141" s="32"/>
      <c r="M141" s="160" t="s">
        <v>1</v>
      </c>
      <c r="N141" s="161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248</v>
      </c>
      <c r="AT141" s="147" t="s">
        <v>191</v>
      </c>
      <c r="AU141" s="147" t="s">
        <v>91</v>
      </c>
      <c r="AY141" s="17" t="s">
        <v>181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248</v>
      </c>
      <c r="BM141" s="147" t="s">
        <v>519</v>
      </c>
    </row>
    <row r="142" spans="2:65" s="1" customFormat="1" ht="19.5">
      <c r="B142" s="32"/>
      <c r="D142" s="149" t="s">
        <v>190</v>
      </c>
      <c r="F142" s="150" t="s">
        <v>520</v>
      </c>
      <c r="I142" s="151"/>
      <c r="L142" s="32"/>
      <c r="M142" s="165"/>
      <c r="N142" s="166"/>
      <c r="O142" s="166"/>
      <c r="P142" s="166"/>
      <c r="Q142" s="166"/>
      <c r="R142" s="166"/>
      <c r="S142" s="166"/>
      <c r="T142" s="167"/>
      <c r="AT142" s="17" t="s">
        <v>190</v>
      </c>
      <c r="AU142" s="17" t="s">
        <v>91</v>
      </c>
    </row>
    <row r="143" spans="2:65" s="1" customFormat="1" ht="6.95" customHeight="1"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32"/>
    </row>
  </sheetData>
  <autoFilter ref="C127:K142" xr:uid="{00000000-0009-0000-0000-000002000000}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98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.75">
      <c r="B8" s="20"/>
      <c r="D8" s="27" t="s">
        <v>151</v>
      </c>
      <c r="L8" s="20"/>
    </row>
    <row r="9" spans="2:46" ht="23.25" customHeight="1">
      <c r="B9" s="20"/>
      <c r="E9" s="242" t="s">
        <v>152</v>
      </c>
      <c r="F9" s="226"/>
      <c r="G9" s="226"/>
      <c r="H9" s="226"/>
      <c r="L9" s="20"/>
    </row>
    <row r="10" spans="2:46" ht="12" customHeight="1">
      <c r="B10" s="20"/>
      <c r="D10" s="27" t="s">
        <v>153</v>
      </c>
      <c r="L10" s="20"/>
    </row>
    <row r="11" spans="2:46" s="1" customFormat="1" ht="16.5" customHeight="1">
      <c r="B11" s="32"/>
      <c r="E11" s="204" t="s">
        <v>154</v>
      </c>
      <c r="F11" s="244"/>
      <c r="G11" s="244"/>
      <c r="H11" s="244"/>
      <c r="L11" s="32"/>
    </row>
    <row r="12" spans="2:46" s="1" customFormat="1" ht="12" customHeight="1">
      <c r="B12" s="32"/>
      <c r="D12" s="27" t="s">
        <v>492</v>
      </c>
      <c r="L12" s="32"/>
    </row>
    <row r="13" spans="2:46" s="1" customFormat="1" ht="16.5" customHeight="1">
      <c r="B13" s="32"/>
      <c r="E13" s="198" t="s">
        <v>521</v>
      </c>
      <c r="F13" s="244"/>
      <c r="G13" s="244"/>
      <c r="H13" s="244"/>
      <c r="L13" s="32"/>
    </row>
    <row r="14" spans="2:46" s="1" customFormat="1" ht="11.25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6. 6. 2025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45" t="str">
        <f>'Rekapitulace stavby'!E14</f>
        <v>Vyplň údaj</v>
      </c>
      <c r="F22" s="225"/>
      <c r="G22" s="225"/>
      <c r="H22" s="225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155</v>
      </c>
      <c r="L24" s="32"/>
    </row>
    <row r="25" spans="2:12" s="1" customFormat="1" ht="18" customHeight="1">
      <c r="B25" s="32"/>
      <c r="E25" s="25" t="s">
        <v>156</v>
      </c>
      <c r="I25" s="27" t="s">
        <v>27</v>
      </c>
      <c r="J25" s="25" t="s">
        <v>1</v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34</v>
      </c>
      <c r="I27" s="27" t="s">
        <v>25</v>
      </c>
      <c r="J27" s="25" t="s">
        <v>155</v>
      </c>
      <c r="L27" s="32"/>
    </row>
    <row r="28" spans="2:12" s="1" customFormat="1" ht="18" customHeight="1">
      <c r="B28" s="32"/>
      <c r="E28" s="25" t="s">
        <v>156</v>
      </c>
      <c r="I28" s="27" t="s">
        <v>27</v>
      </c>
      <c r="J28" s="25" t="s">
        <v>1</v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30" t="s">
        <v>1</v>
      </c>
      <c r="F31" s="230"/>
      <c r="G31" s="230"/>
      <c r="H31" s="230"/>
      <c r="L31" s="94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36</v>
      </c>
      <c r="J34" s="66">
        <f>ROUND(J128, 2)</f>
        <v>0</v>
      </c>
      <c r="L34" s="32"/>
    </row>
    <row r="35" spans="2:12" s="1" customFormat="1" ht="6.95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5" customHeight="1">
      <c r="B36" s="32"/>
      <c r="F36" s="35" t="s">
        <v>38</v>
      </c>
      <c r="I36" s="35" t="s">
        <v>37</v>
      </c>
      <c r="J36" s="35" t="s">
        <v>39</v>
      </c>
      <c r="L36" s="32"/>
    </row>
    <row r="37" spans="2:12" s="1" customFormat="1" ht="14.45" customHeight="1">
      <c r="B37" s="32"/>
      <c r="D37" s="55" t="s">
        <v>40</v>
      </c>
      <c r="E37" s="27" t="s">
        <v>41</v>
      </c>
      <c r="F37" s="85">
        <f>ROUND((SUM(BE128:BE176)),  2)</f>
        <v>0</v>
      </c>
      <c r="I37" s="96">
        <v>0.21</v>
      </c>
      <c r="J37" s="85">
        <f>ROUND(((SUM(BE128:BE176))*I37),  2)</f>
        <v>0</v>
      </c>
      <c r="L37" s="32"/>
    </row>
    <row r="38" spans="2:12" s="1" customFormat="1" ht="14.45" customHeight="1">
      <c r="B38" s="32"/>
      <c r="E38" s="27" t="s">
        <v>42</v>
      </c>
      <c r="F38" s="85">
        <f>ROUND((SUM(BF128:BF176)),  2)</f>
        <v>0</v>
      </c>
      <c r="I38" s="96">
        <v>0.12</v>
      </c>
      <c r="J38" s="85">
        <f>ROUND(((SUM(BF128:BF176))*I38),  2)</f>
        <v>0</v>
      </c>
      <c r="L38" s="32"/>
    </row>
    <row r="39" spans="2:12" s="1" customFormat="1" ht="14.45" hidden="1" customHeight="1">
      <c r="B39" s="32"/>
      <c r="E39" s="27" t="s">
        <v>43</v>
      </c>
      <c r="F39" s="85">
        <f>ROUND((SUM(BG128:BG176)),  2)</f>
        <v>0</v>
      </c>
      <c r="I39" s="96">
        <v>0.21</v>
      </c>
      <c r="J39" s="85">
        <f>0</f>
        <v>0</v>
      </c>
      <c r="L39" s="32"/>
    </row>
    <row r="40" spans="2:12" s="1" customFormat="1" ht="14.45" hidden="1" customHeight="1">
      <c r="B40" s="32"/>
      <c r="E40" s="27" t="s">
        <v>44</v>
      </c>
      <c r="F40" s="85">
        <f>ROUND((SUM(BH128:BH176)),  2)</f>
        <v>0</v>
      </c>
      <c r="I40" s="96">
        <v>0.12</v>
      </c>
      <c r="J40" s="85">
        <f>0</f>
        <v>0</v>
      </c>
      <c r="L40" s="32"/>
    </row>
    <row r="41" spans="2:12" s="1" customFormat="1" ht="14.45" hidden="1" customHeight="1">
      <c r="B41" s="32"/>
      <c r="E41" s="27" t="s">
        <v>45</v>
      </c>
      <c r="F41" s="85">
        <f>ROUND((SUM(BI128:BI176)),  2)</f>
        <v>0</v>
      </c>
      <c r="I41" s="96">
        <v>0</v>
      </c>
      <c r="J41" s="85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7"/>
      <c r="D43" s="98" t="s">
        <v>46</v>
      </c>
      <c r="E43" s="57"/>
      <c r="F43" s="57"/>
      <c r="G43" s="99" t="s">
        <v>47</v>
      </c>
      <c r="H43" s="100" t="s">
        <v>48</v>
      </c>
      <c r="I43" s="57"/>
      <c r="J43" s="101">
        <f>SUM(J34:J41)</f>
        <v>0</v>
      </c>
      <c r="K43" s="102"/>
      <c r="L43" s="32"/>
    </row>
    <row r="44" spans="2:12" s="1" customFormat="1" ht="14.45" customHeight="1">
      <c r="B44" s="32"/>
      <c r="L44" s="32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ht="23.25" customHeight="1">
      <c r="B87" s="20"/>
      <c r="E87" s="242" t="s">
        <v>152</v>
      </c>
      <c r="F87" s="226"/>
      <c r="G87" s="226"/>
      <c r="H87" s="226"/>
      <c r="L87" s="20"/>
    </row>
    <row r="88" spans="2:12" ht="12" customHeight="1">
      <c r="B88" s="20"/>
      <c r="C88" s="27" t="s">
        <v>153</v>
      </c>
      <c r="L88" s="20"/>
    </row>
    <row r="89" spans="2:12" s="1" customFormat="1" ht="16.5" customHeight="1">
      <c r="B89" s="32"/>
      <c r="E89" s="204" t="s">
        <v>154</v>
      </c>
      <c r="F89" s="244"/>
      <c r="G89" s="244"/>
      <c r="H89" s="244"/>
      <c r="L89" s="32"/>
    </row>
    <row r="90" spans="2:12" s="1" customFormat="1" ht="12" customHeight="1">
      <c r="B90" s="32"/>
      <c r="C90" s="27" t="s">
        <v>492</v>
      </c>
      <c r="L90" s="32"/>
    </row>
    <row r="91" spans="2:12" s="1" customFormat="1" ht="16.5" customHeight="1">
      <c r="B91" s="32"/>
      <c r="E91" s="198" t="str">
        <f>E13</f>
        <v>SO.01 -01B - Rozvaděč RH</v>
      </c>
      <c r="F91" s="244"/>
      <c r="G91" s="244"/>
      <c r="H91" s="244"/>
      <c r="L91" s="32"/>
    </row>
    <row r="92" spans="2:12" s="1" customFormat="1" ht="6.95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Litomyšl</v>
      </c>
      <c r="I93" s="27" t="s">
        <v>22</v>
      </c>
      <c r="J93" s="52" t="str">
        <f>IF(J16="","",J16)</f>
        <v>6. 6. 2025</v>
      </c>
      <c r="L93" s="32"/>
    </row>
    <row r="94" spans="2:12" s="1" customFormat="1" ht="6.95" customHeight="1">
      <c r="B94" s="32"/>
      <c r="L94" s="32"/>
    </row>
    <row r="95" spans="2:12" s="1" customFormat="1" ht="15.2" customHeight="1">
      <c r="B95" s="32"/>
      <c r="C95" s="27" t="s">
        <v>24</v>
      </c>
      <c r="F95" s="25" t="str">
        <f>E19</f>
        <v>Město Litomyšl</v>
      </c>
      <c r="I95" s="27" t="s">
        <v>30</v>
      </c>
      <c r="J95" s="30" t="str">
        <f>E25</f>
        <v>Petr Kovář</v>
      </c>
      <c r="L95" s="32"/>
    </row>
    <row r="96" spans="2:12" s="1" customFormat="1" ht="15.2" customHeight="1">
      <c r="B96" s="32"/>
      <c r="C96" s="27" t="s">
        <v>28</v>
      </c>
      <c r="F96" s="25" t="str">
        <f>IF(E22="","",E22)</f>
        <v>Vyplň údaj</v>
      </c>
      <c r="I96" s="27" t="s">
        <v>34</v>
      </c>
      <c r="J96" s="30" t="str">
        <f>E28</f>
        <v>Petr Kovář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158</v>
      </c>
      <c r="D98" s="97"/>
      <c r="E98" s="97"/>
      <c r="F98" s="97"/>
      <c r="G98" s="97"/>
      <c r="H98" s="97"/>
      <c r="I98" s="97"/>
      <c r="J98" s="106" t="s">
        <v>159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9" customHeight="1">
      <c r="B100" s="32"/>
      <c r="C100" s="107" t="s">
        <v>160</v>
      </c>
      <c r="J100" s="66">
        <f>J128</f>
        <v>0</v>
      </c>
      <c r="L100" s="32"/>
      <c r="AU100" s="17" t="s">
        <v>161</v>
      </c>
    </row>
    <row r="101" spans="2:47" s="8" customFormat="1" ht="24.95" customHeight="1">
      <c r="B101" s="108"/>
      <c r="D101" s="109" t="s">
        <v>522</v>
      </c>
      <c r="E101" s="110"/>
      <c r="F101" s="110"/>
      <c r="G101" s="110"/>
      <c r="H101" s="110"/>
      <c r="I101" s="110"/>
      <c r="J101" s="111">
        <f>J129</f>
        <v>0</v>
      </c>
      <c r="L101" s="108"/>
    </row>
    <row r="102" spans="2:47" s="9" customFormat="1" ht="19.899999999999999" customHeight="1">
      <c r="B102" s="112"/>
      <c r="D102" s="113" t="s">
        <v>494</v>
      </c>
      <c r="E102" s="114"/>
      <c r="F102" s="114"/>
      <c r="G102" s="114"/>
      <c r="H102" s="114"/>
      <c r="I102" s="114"/>
      <c r="J102" s="115">
        <f>J130</f>
        <v>0</v>
      </c>
      <c r="L102" s="112"/>
    </row>
    <row r="103" spans="2:47" s="9" customFormat="1" ht="19.899999999999999" customHeight="1">
      <c r="B103" s="112"/>
      <c r="D103" s="113" t="s">
        <v>523</v>
      </c>
      <c r="E103" s="114"/>
      <c r="F103" s="114"/>
      <c r="G103" s="114"/>
      <c r="H103" s="114"/>
      <c r="I103" s="114"/>
      <c r="J103" s="115">
        <f>J137</f>
        <v>0</v>
      </c>
      <c r="L103" s="112"/>
    </row>
    <row r="104" spans="2:47" s="9" customFormat="1" ht="14.85" customHeight="1">
      <c r="B104" s="112"/>
      <c r="D104" s="113" t="s">
        <v>496</v>
      </c>
      <c r="E104" s="114"/>
      <c r="F104" s="114"/>
      <c r="G104" s="114"/>
      <c r="H104" s="114"/>
      <c r="I104" s="114"/>
      <c r="J104" s="115">
        <f>J174</f>
        <v>0</v>
      </c>
      <c r="L104" s="112"/>
    </row>
    <row r="105" spans="2:47" s="1" customFormat="1" ht="21.75" customHeight="1">
      <c r="B105" s="32"/>
      <c r="L105" s="32"/>
    </row>
    <row r="106" spans="2:47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47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47" s="1" customFormat="1" ht="24.95" customHeight="1">
      <c r="B111" s="32"/>
      <c r="C111" s="21" t="s">
        <v>166</v>
      </c>
      <c r="L111" s="32"/>
    </row>
    <row r="112" spans="2:47" s="1" customFormat="1" ht="6.95" customHeight="1">
      <c r="B112" s="32"/>
      <c r="L112" s="32"/>
    </row>
    <row r="113" spans="2:63" s="1" customFormat="1" ht="12" customHeight="1">
      <c r="B113" s="32"/>
      <c r="C113" s="27" t="s">
        <v>16</v>
      </c>
      <c r="L113" s="32"/>
    </row>
    <row r="114" spans="2:63" s="1" customFormat="1" ht="16.5" customHeight="1">
      <c r="B114" s="32"/>
      <c r="E114" s="242" t="str">
        <f>E7</f>
        <v>ZUŠ BEDŘICHA SMETANY čp.142, LITOMYŠL</v>
      </c>
      <c r="F114" s="243"/>
      <c r="G114" s="243"/>
      <c r="H114" s="243"/>
      <c r="L114" s="32"/>
    </row>
    <row r="115" spans="2:63" ht="12" customHeight="1">
      <c r="B115" s="20"/>
      <c r="C115" s="27" t="s">
        <v>151</v>
      </c>
      <c r="L115" s="20"/>
    </row>
    <row r="116" spans="2:63" ht="23.25" customHeight="1">
      <c r="B116" s="20"/>
      <c r="E116" s="242" t="s">
        <v>152</v>
      </c>
      <c r="F116" s="226"/>
      <c r="G116" s="226"/>
      <c r="H116" s="226"/>
      <c r="L116" s="20"/>
    </row>
    <row r="117" spans="2:63" ht="12" customHeight="1">
      <c r="B117" s="20"/>
      <c r="C117" s="27" t="s">
        <v>153</v>
      </c>
      <c r="L117" s="20"/>
    </row>
    <row r="118" spans="2:63" s="1" customFormat="1" ht="16.5" customHeight="1">
      <c r="B118" s="32"/>
      <c r="E118" s="204" t="s">
        <v>154</v>
      </c>
      <c r="F118" s="244"/>
      <c r="G118" s="244"/>
      <c r="H118" s="244"/>
      <c r="L118" s="32"/>
    </row>
    <row r="119" spans="2:63" s="1" customFormat="1" ht="12" customHeight="1">
      <c r="B119" s="32"/>
      <c r="C119" s="27" t="s">
        <v>492</v>
      </c>
      <c r="L119" s="32"/>
    </row>
    <row r="120" spans="2:63" s="1" customFormat="1" ht="16.5" customHeight="1">
      <c r="B120" s="32"/>
      <c r="E120" s="198" t="str">
        <f>E13</f>
        <v>SO.01 -01B - Rozvaděč RH</v>
      </c>
      <c r="F120" s="244"/>
      <c r="G120" s="244"/>
      <c r="H120" s="244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20</v>
      </c>
      <c r="F122" s="25" t="str">
        <f>F16</f>
        <v>Litomyšl</v>
      </c>
      <c r="I122" s="27" t="s">
        <v>22</v>
      </c>
      <c r="J122" s="52" t="str">
        <f>IF(J16="","",J16)</f>
        <v>6. 6. 2025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24</v>
      </c>
      <c r="F124" s="25" t="str">
        <f>E19</f>
        <v>Město Litomyšl</v>
      </c>
      <c r="I124" s="27" t="s">
        <v>30</v>
      </c>
      <c r="J124" s="30" t="str">
        <f>E25</f>
        <v>Petr Kovář</v>
      </c>
      <c r="L124" s="32"/>
    </row>
    <row r="125" spans="2:63" s="1" customFormat="1" ht="15.2" customHeight="1">
      <c r="B125" s="32"/>
      <c r="C125" s="27" t="s">
        <v>28</v>
      </c>
      <c r="F125" s="25" t="str">
        <f>IF(E22="","",E22)</f>
        <v>Vyplň údaj</v>
      </c>
      <c r="I125" s="27" t="s">
        <v>34</v>
      </c>
      <c r="J125" s="30" t="str">
        <f>E28</f>
        <v>Petr Kovář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6"/>
      <c r="C127" s="117" t="s">
        <v>167</v>
      </c>
      <c r="D127" s="118" t="s">
        <v>61</v>
      </c>
      <c r="E127" s="118" t="s">
        <v>57</v>
      </c>
      <c r="F127" s="118" t="s">
        <v>58</v>
      </c>
      <c r="G127" s="118" t="s">
        <v>168</v>
      </c>
      <c r="H127" s="118" t="s">
        <v>169</v>
      </c>
      <c r="I127" s="118" t="s">
        <v>170</v>
      </c>
      <c r="J127" s="118" t="s">
        <v>159</v>
      </c>
      <c r="K127" s="119" t="s">
        <v>171</v>
      </c>
      <c r="L127" s="116"/>
      <c r="M127" s="59" t="s">
        <v>1</v>
      </c>
      <c r="N127" s="60" t="s">
        <v>40</v>
      </c>
      <c r="O127" s="60" t="s">
        <v>172</v>
      </c>
      <c r="P127" s="60" t="s">
        <v>173</v>
      </c>
      <c r="Q127" s="60" t="s">
        <v>174</v>
      </c>
      <c r="R127" s="60" t="s">
        <v>175</v>
      </c>
      <c r="S127" s="60" t="s">
        <v>176</v>
      </c>
      <c r="T127" s="61" t="s">
        <v>177</v>
      </c>
    </row>
    <row r="128" spans="2:63" s="1" customFormat="1" ht="22.9" customHeight="1">
      <c r="B128" s="32"/>
      <c r="C128" s="64" t="s">
        <v>178</v>
      </c>
      <c r="J128" s="120">
        <f>BK128</f>
        <v>0</v>
      </c>
      <c r="L128" s="32"/>
      <c r="M128" s="62"/>
      <c r="N128" s="53"/>
      <c r="O128" s="53"/>
      <c r="P128" s="121">
        <f>P129</f>
        <v>0</v>
      </c>
      <c r="Q128" s="53"/>
      <c r="R128" s="121">
        <f>R129</f>
        <v>1.302E-2</v>
      </c>
      <c r="S128" s="53"/>
      <c r="T128" s="122">
        <f>T129</f>
        <v>4.5600000000000002E-2</v>
      </c>
      <c r="AT128" s="17" t="s">
        <v>75</v>
      </c>
      <c r="AU128" s="17" t="s">
        <v>161</v>
      </c>
      <c r="BK128" s="123">
        <f>BK129</f>
        <v>0</v>
      </c>
    </row>
    <row r="129" spans="2:65" s="11" customFormat="1" ht="25.9" customHeight="1">
      <c r="B129" s="124"/>
      <c r="D129" s="125" t="s">
        <v>75</v>
      </c>
      <c r="E129" s="126" t="s">
        <v>524</v>
      </c>
      <c r="F129" s="126" t="s">
        <v>525</v>
      </c>
      <c r="I129" s="127"/>
      <c r="J129" s="128">
        <f>BK129</f>
        <v>0</v>
      </c>
      <c r="L129" s="124"/>
      <c r="M129" s="129"/>
      <c r="P129" s="130">
        <f>P130+P137</f>
        <v>0</v>
      </c>
      <c r="R129" s="130">
        <f>R130+R137</f>
        <v>1.302E-2</v>
      </c>
      <c r="T129" s="131">
        <f>T130+T137</f>
        <v>4.5600000000000002E-2</v>
      </c>
      <c r="AR129" s="125" t="s">
        <v>200</v>
      </c>
      <c r="AT129" s="132" t="s">
        <v>75</v>
      </c>
      <c r="AU129" s="132" t="s">
        <v>76</v>
      </c>
      <c r="AY129" s="125" t="s">
        <v>181</v>
      </c>
      <c r="BK129" s="133">
        <f>BK130+BK137</f>
        <v>0</v>
      </c>
    </row>
    <row r="130" spans="2:65" s="11" customFormat="1" ht="22.9" customHeight="1">
      <c r="B130" s="124"/>
      <c r="D130" s="125" t="s">
        <v>75</v>
      </c>
      <c r="E130" s="162" t="s">
        <v>260</v>
      </c>
      <c r="F130" s="162" t="s">
        <v>501</v>
      </c>
      <c r="I130" s="127"/>
      <c r="J130" s="163">
        <f>BK130</f>
        <v>0</v>
      </c>
      <c r="L130" s="124"/>
      <c r="M130" s="129"/>
      <c r="P130" s="130">
        <f>SUM(P131:P136)</f>
        <v>0</v>
      </c>
      <c r="R130" s="130">
        <f>SUM(R131:R136)</f>
        <v>0</v>
      </c>
      <c r="T130" s="131">
        <f>SUM(T131:T136)</f>
        <v>4.5600000000000002E-2</v>
      </c>
      <c r="AR130" s="125" t="s">
        <v>85</v>
      </c>
      <c r="AT130" s="132" t="s">
        <v>75</v>
      </c>
      <c r="AU130" s="132" t="s">
        <v>83</v>
      </c>
      <c r="AY130" s="125" t="s">
        <v>181</v>
      </c>
      <c r="BK130" s="133">
        <f>SUM(BK131:BK136)</f>
        <v>0</v>
      </c>
    </row>
    <row r="131" spans="2:65" s="1" customFormat="1" ht="24.2" customHeight="1">
      <c r="B131" s="134"/>
      <c r="C131" s="153" t="s">
        <v>83</v>
      </c>
      <c r="D131" s="153" t="s">
        <v>191</v>
      </c>
      <c r="E131" s="154" t="s">
        <v>502</v>
      </c>
      <c r="F131" s="155" t="s">
        <v>503</v>
      </c>
      <c r="G131" s="156" t="s">
        <v>185</v>
      </c>
      <c r="H131" s="157">
        <v>1</v>
      </c>
      <c r="I131" s="158"/>
      <c r="J131" s="159">
        <f>ROUND(I131*H131,2)</f>
        <v>0</v>
      </c>
      <c r="K131" s="155" t="s">
        <v>186</v>
      </c>
      <c r="L131" s="32"/>
      <c r="M131" s="160" t="s">
        <v>1</v>
      </c>
      <c r="N131" s="161" t="s">
        <v>41</v>
      </c>
      <c r="P131" s="145">
        <f>O131*H131</f>
        <v>0</v>
      </c>
      <c r="Q131" s="145">
        <v>0</v>
      </c>
      <c r="R131" s="145">
        <f>Q131*H131</f>
        <v>0</v>
      </c>
      <c r="S131" s="145">
        <v>0.03</v>
      </c>
      <c r="T131" s="146">
        <f>S131*H131</f>
        <v>0.03</v>
      </c>
      <c r="AR131" s="147" t="s">
        <v>477</v>
      </c>
      <c r="AT131" s="147" t="s">
        <v>191</v>
      </c>
      <c r="AU131" s="147" t="s">
        <v>85</v>
      </c>
      <c r="AY131" s="17" t="s">
        <v>181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83</v>
      </c>
      <c r="BK131" s="148">
        <f>ROUND(I131*H131,2)</f>
        <v>0</v>
      </c>
      <c r="BL131" s="17" t="s">
        <v>477</v>
      </c>
      <c r="BM131" s="147" t="s">
        <v>526</v>
      </c>
    </row>
    <row r="132" spans="2:65" s="1" customFormat="1" ht="19.5">
      <c r="B132" s="32"/>
      <c r="D132" s="149" t="s">
        <v>190</v>
      </c>
      <c r="F132" s="150" t="s">
        <v>505</v>
      </c>
      <c r="I132" s="151"/>
      <c r="L132" s="32"/>
      <c r="M132" s="152"/>
      <c r="T132" s="56"/>
      <c r="AT132" s="17" t="s">
        <v>190</v>
      </c>
      <c r="AU132" s="17" t="s">
        <v>85</v>
      </c>
    </row>
    <row r="133" spans="2:65" s="1" customFormat="1" ht="24.2" customHeight="1">
      <c r="B133" s="134"/>
      <c r="C133" s="153" t="s">
        <v>85</v>
      </c>
      <c r="D133" s="153" t="s">
        <v>191</v>
      </c>
      <c r="E133" s="154" t="s">
        <v>527</v>
      </c>
      <c r="F133" s="155" t="s">
        <v>528</v>
      </c>
      <c r="G133" s="156" t="s">
        <v>185</v>
      </c>
      <c r="H133" s="157">
        <v>25</v>
      </c>
      <c r="I133" s="158"/>
      <c r="J133" s="159">
        <f>ROUND(I133*H133,2)</f>
        <v>0</v>
      </c>
      <c r="K133" s="155" t="s">
        <v>186</v>
      </c>
      <c r="L133" s="32"/>
      <c r="M133" s="160" t="s">
        <v>1</v>
      </c>
      <c r="N133" s="161" t="s">
        <v>41</v>
      </c>
      <c r="P133" s="145">
        <f>O133*H133</f>
        <v>0</v>
      </c>
      <c r="Q133" s="145">
        <v>0</v>
      </c>
      <c r="R133" s="145">
        <f>Q133*H133</f>
        <v>0</v>
      </c>
      <c r="S133" s="145">
        <v>5.9999999999999995E-4</v>
      </c>
      <c r="T133" s="146">
        <f>S133*H133</f>
        <v>1.4999999999999999E-2</v>
      </c>
      <c r="AR133" s="147" t="s">
        <v>188</v>
      </c>
      <c r="AT133" s="147" t="s">
        <v>191</v>
      </c>
      <c r="AU133" s="147" t="s">
        <v>85</v>
      </c>
      <c r="AY133" s="17" t="s">
        <v>181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188</v>
      </c>
      <c r="BM133" s="147" t="s">
        <v>529</v>
      </c>
    </row>
    <row r="134" spans="2:65" s="1" customFormat="1" ht="19.5">
      <c r="B134" s="32"/>
      <c r="D134" s="149" t="s">
        <v>190</v>
      </c>
      <c r="F134" s="150" t="s">
        <v>530</v>
      </c>
      <c r="I134" s="151"/>
      <c r="L134" s="32"/>
      <c r="M134" s="152"/>
      <c r="T134" s="56"/>
      <c r="AT134" s="17" t="s">
        <v>190</v>
      </c>
      <c r="AU134" s="17" t="s">
        <v>85</v>
      </c>
    </row>
    <row r="135" spans="2:65" s="1" customFormat="1" ht="24.2" customHeight="1">
      <c r="B135" s="134"/>
      <c r="C135" s="153" t="s">
        <v>91</v>
      </c>
      <c r="D135" s="153" t="s">
        <v>191</v>
      </c>
      <c r="E135" s="154" t="s">
        <v>531</v>
      </c>
      <c r="F135" s="155" t="s">
        <v>532</v>
      </c>
      <c r="G135" s="156" t="s">
        <v>185</v>
      </c>
      <c r="H135" s="157">
        <v>6</v>
      </c>
      <c r="I135" s="158"/>
      <c r="J135" s="159">
        <f>ROUND(I135*H135,2)</f>
        <v>0</v>
      </c>
      <c r="K135" s="155" t="s">
        <v>186</v>
      </c>
      <c r="L135" s="32"/>
      <c r="M135" s="160" t="s">
        <v>1</v>
      </c>
      <c r="N135" s="161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1E-4</v>
      </c>
      <c r="T135" s="146">
        <f>S135*H135</f>
        <v>6.0000000000000006E-4</v>
      </c>
      <c r="AR135" s="147" t="s">
        <v>188</v>
      </c>
      <c r="AT135" s="147" t="s">
        <v>191</v>
      </c>
      <c r="AU135" s="147" t="s">
        <v>85</v>
      </c>
      <c r="AY135" s="17" t="s">
        <v>181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188</v>
      </c>
      <c r="BM135" s="147" t="s">
        <v>533</v>
      </c>
    </row>
    <row r="136" spans="2:65" s="1" customFormat="1" ht="19.5">
      <c r="B136" s="32"/>
      <c r="D136" s="149" t="s">
        <v>190</v>
      </c>
      <c r="F136" s="150" t="s">
        <v>534</v>
      </c>
      <c r="I136" s="151"/>
      <c r="L136" s="32"/>
      <c r="M136" s="152"/>
      <c r="T136" s="56"/>
      <c r="AT136" s="17" t="s">
        <v>190</v>
      </c>
      <c r="AU136" s="17" t="s">
        <v>85</v>
      </c>
    </row>
    <row r="137" spans="2:65" s="11" customFormat="1" ht="22.9" customHeight="1">
      <c r="B137" s="124"/>
      <c r="D137" s="125" t="s">
        <v>75</v>
      </c>
      <c r="E137" s="162" t="s">
        <v>506</v>
      </c>
      <c r="F137" s="162" t="s">
        <v>97</v>
      </c>
      <c r="I137" s="127"/>
      <c r="J137" s="163">
        <f>BK137</f>
        <v>0</v>
      </c>
      <c r="L137" s="124"/>
      <c r="M137" s="129"/>
      <c r="P137" s="130">
        <f>P138+SUM(P139:P174)</f>
        <v>0</v>
      </c>
      <c r="R137" s="130">
        <f>R138+SUM(R139:R174)</f>
        <v>1.302E-2</v>
      </c>
      <c r="T137" s="131">
        <f>T138+SUM(T139:T174)</f>
        <v>0</v>
      </c>
      <c r="AR137" s="125" t="s">
        <v>200</v>
      </c>
      <c r="AT137" s="132" t="s">
        <v>75</v>
      </c>
      <c r="AU137" s="132" t="s">
        <v>83</v>
      </c>
      <c r="AY137" s="125" t="s">
        <v>181</v>
      </c>
      <c r="BK137" s="133">
        <f>BK138+SUM(BK139:BK174)</f>
        <v>0</v>
      </c>
    </row>
    <row r="138" spans="2:65" s="1" customFormat="1" ht="24.2" customHeight="1">
      <c r="B138" s="134"/>
      <c r="C138" s="135" t="s">
        <v>200</v>
      </c>
      <c r="D138" s="135" t="s">
        <v>182</v>
      </c>
      <c r="E138" s="136" t="s">
        <v>535</v>
      </c>
      <c r="F138" s="137" t="s">
        <v>536</v>
      </c>
      <c r="G138" s="138" t="s">
        <v>185</v>
      </c>
      <c r="H138" s="139">
        <v>1</v>
      </c>
      <c r="I138" s="140"/>
      <c r="J138" s="141">
        <f>ROUND(I138*H138,2)</f>
        <v>0</v>
      </c>
      <c r="K138" s="137" t="s">
        <v>186</v>
      </c>
      <c r="L138" s="142"/>
      <c r="M138" s="143" t="s">
        <v>1</v>
      </c>
      <c r="N138" s="144" t="s">
        <v>41</v>
      </c>
      <c r="P138" s="145">
        <f>O138*H138</f>
        <v>0</v>
      </c>
      <c r="Q138" s="145">
        <v>3.96E-3</v>
      </c>
      <c r="R138" s="145">
        <f>Q138*H138</f>
        <v>3.96E-3</v>
      </c>
      <c r="S138" s="145">
        <v>0</v>
      </c>
      <c r="T138" s="146">
        <f>S138*H138</f>
        <v>0</v>
      </c>
      <c r="AR138" s="147" t="s">
        <v>247</v>
      </c>
      <c r="AT138" s="147" t="s">
        <v>182</v>
      </c>
      <c r="AU138" s="147" t="s">
        <v>85</v>
      </c>
      <c r="AY138" s="17" t="s">
        <v>181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248</v>
      </c>
      <c r="BM138" s="147" t="s">
        <v>537</v>
      </c>
    </row>
    <row r="139" spans="2:65" s="1" customFormat="1" ht="19.5">
      <c r="B139" s="32"/>
      <c r="D139" s="149" t="s">
        <v>190</v>
      </c>
      <c r="F139" s="150" t="s">
        <v>536</v>
      </c>
      <c r="I139" s="151"/>
      <c r="L139" s="32"/>
      <c r="M139" s="152"/>
      <c r="T139" s="56"/>
      <c r="AT139" s="17" t="s">
        <v>190</v>
      </c>
      <c r="AU139" s="17" t="s">
        <v>85</v>
      </c>
    </row>
    <row r="140" spans="2:65" s="1" customFormat="1" ht="16.5" customHeight="1">
      <c r="B140" s="134"/>
      <c r="C140" s="135" t="s">
        <v>204</v>
      </c>
      <c r="D140" s="135" t="s">
        <v>182</v>
      </c>
      <c r="E140" s="136" t="s">
        <v>538</v>
      </c>
      <c r="F140" s="137" t="s">
        <v>539</v>
      </c>
      <c r="G140" s="138" t="s">
        <v>185</v>
      </c>
      <c r="H140" s="139">
        <v>1</v>
      </c>
      <c r="I140" s="140"/>
      <c r="J140" s="141">
        <f>ROUND(I140*H140,2)</f>
        <v>0</v>
      </c>
      <c r="K140" s="137" t="s">
        <v>186</v>
      </c>
      <c r="L140" s="142"/>
      <c r="M140" s="143" t="s">
        <v>1</v>
      </c>
      <c r="N140" s="144" t="s">
        <v>41</v>
      </c>
      <c r="P140" s="145">
        <f>O140*H140</f>
        <v>0</v>
      </c>
      <c r="Q140" s="145">
        <v>1.3999999999999999E-4</v>
      </c>
      <c r="R140" s="145">
        <f>Q140*H140</f>
        <v>1.3999999999999999E-4</v>
      </c>
      <c r="S140" s="145">
        <v>0</v>
      </c>
      <c r="T140" s="146">
        <f>S140*H140</f>
        <v>0</v>
      </c>
      <c r="AR140" s="147" t="s">
        <v>477</v>
      </c>
      <c r="AT140" s="147" t="s">
        <v>182</v>
      </c>
      <c r="AU140" s="147" t="s">
        <v>85</v>
      </c>
      <c r="AY140" s="17" t="s">
        <v>181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477</v>
      </c>
      <c r="BM140" s="147" t="s">
        <v>540</v>
      </c>
    </row>
    <row r="141" spans="2:65" s="1" customFormat="1" ht="11.25">
      <c r="B141" s="32"/>
      <c r="D141" s="149" t="s">
        <v>190</v>
      </c>
      <c r="F141" s="150" t="s">
        <v>539</v>
      </c>
      <c r="I141" s="151"/>
      <c r="L141" s="32"/>
      <c r="M141" s="152"/>
      <c r="T141" s="56"/>
      <c r="AT141" s="17" t="s">
        <v>190</v>
      </c>
      <c r="AU141" s="17" t="s">
        <v>85</v>
      </c>
    </row>
    <row r="142" spans="2:65" s="1" customFormat="1" ht="24.2" customHeight="1">
      <c r="B142" s="134"/>
      <c r="C142" s="135" t="s">
        <v>209</v>
      </c>
      <c r="D142" s="135" t="s">
        <v>182</v>
      </c>
      <c r="E142" s="136" t="s">
        <v>541</v>
      </c>
      <c r="F142" s="137" t="s">
        <v>542</v>
      </c>
      <c r="G142" s="138" t="s">
        <v>185</v>
      </c>
      <c r="H142" s="139">
        <v>1</v>
      </c>
      <c r="I142" s="140"/>
      <c r="J142" s="141">
        <f>ROUND(I142*H142,2)</f>
        <v>0</v>
      </c>
      <c r="K142" s="137" t="s">
        <v>186</v>
      </c>
      <c r="L142" s="142"/>
      <c r="M142" s="143" t="s">
        <v>1</v>
      </c>
      <c r="N142" s="144" t="s">
        <v>41</v>
      </c>
      <c r="P142" s="145">
        <f>O142*H142</f>
        <v>0</v>
      </c>
      <c r="Q142" s="145">
        <v>3.0000000000000001E-5</v>
      </c>
      <c r="R142" s="145">
        <f>Q142*H142</f>
        <v>3.0000000000000001E-5</v>
      </c>
      <c r="S142" s="145">
        <v>0</v>
      </c>
      <c r="T142" s="146">
        <f>S142*H142</f>
        <v>0</v>
      </c>
      <c r="AR142" s="147" t="s">
        <v>477</v>
      </c>
      <c r="AT142" s="147" t="s">
        <v>182</v>
      </c>
      <c r="AU142" s="147" t="s">
        <v>85</v>
      </c>
      <c r="AY142" s="17" t="s">
        <v>181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477</v>
      </c>
      <c r="BM142" s="147" t="s">
        <v>543</v>
      </c>
    </row>
    <row r="143" spans="2:65" s="1" customFormat="1" ht="11.25">
      <c r="B143" s="32"/>
      <c r="D143" s="149" t="s">
        <v>190</v>
      </c>
      <c r="F143" s="150" t="s">
        <v>542</v>
      </c>
      <c r="I143" s="151"/>
      <c r="L143" s="32"/>
      <c r="M143" s="152"/>
      <c r="T143" s="56"/>
      <c r="AT143" s="17" t="s">
        <v>190</v>
      </c>
      <c r="AU143" s="17" t="s">
        <v>85</v>
      </c>
    </row>
    <row r="144" spans="2:65" s="1" customFormat="1" ht="16.5" customHeight="1">
      <c r="B144" s="134"/>
      <c r="C144" s="135" t="s">
        <v>214</v>
      </c>
      <c r="D144" s="135" t="s">
        <v>182</v>
      </c>
      <c r="E144" s="136" t="s">
        <v>544</v>
      </c>
      <c r="F144" s="137" t="s">
        <v>545</v>
      </c>
      <c r="G144" s="138" t="s">
        <v>185</v>
      </c>
      <c r="H144" s="139">
        <v>2</v>
      </c>
      <c r="I144" s="140"/>
      <c r="J144" s="141">
        <f>ROUND(I144*H144,2)</f>
        <v>0</v>
      </c>
      <c r="K144" s="137" t="s">
        <v>186</v>
      </c>
      <c r="L144" s="142"/>
      <c r="M144" s="143" t="s">
        <v>1</v>
      </c>
      <c r="N144" s="144" t="s">
        <v>41</v>
      </c>
      <c r="P144" s="145">
        <f>O144*H144</f>
        <v>0</v>
      </c>
      <c r="Q144" s="145">
        <v>4.6999999999999999E-4</v>
      </c>
      <c r="R144" s="145">
        <f>Q144*H144</f>
        <v>9.3999999999999997E-4</v>
      </c>
      <c r="S144" s="145">
        <v>0</v>
      </c>
      <c r="T144" s="146">
        <f>S144*H144</f>
        <v>0</v>
      </c>
      <c r="AR144" s="147" t="s">
        <v>477</v>
      </c>
      <c r="AT144" s="147" t="s">
        <v>182</v>
      </c>
      <c r="AU144" s="147" t="s">
        <v>85</v>
      </c>
      <c r="AY144" s="17" t="s">
        <v>181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477</v>
      </c>
      <c r="BM144" s="147" t="s">
        <v>546</v>
      </c>
    </row>
    <row r="145" spans="2:65" s="1" customFormat="1" ht="11.25">
      <c r="B145" s="32"/>
      <c r="D145" s="149" t="s">
        <v>190</v>
      </c>
      <c r="F145" s="150" t="s">
        <v>545</v>
      </c>
      <c r="I145" s="151"/>
      <c r="L145" s="32"/>
      <c r="M145" s="152"/>
      <c r="T145" s="56"/>
      <c r="AT145" s="17" t="s">
        <v>190</v>
      </c>
      <c r="AU145" s="17" t="s">
        <v>85</v>
      </c>
    </row>
    <row r="146" spans="2:65" s="1" customFormat="1" ht="24.2" customHeight="1">
      <c r="B146" s="134"/>
      <c r="C146" s="135" t="s">
        <v>220</v>
      </c>
      <c r="D146" s="135" t="s">
        <v>182</v>
      </c>
      <c r="E146" s="136" t="s">
        <v>547</v>
      </c>
      <c r="F146" s="137" t="s">
        <v>548</v>
      </c>
      <c r="G146" s="138" t="s">
        <v>185</v>
      </c>
      <c r="H146" s="139">
        <v>12</v>
      </c>
      <c r="I146" s="140"/>
      <c r="J146" s="141">
        <f>ROUND(I146*H146,2)</f>
        <v>0</v>
      </c>
      <c r="K146" s="137" t="s">
        <v>186</v>
      </c>
      <c r="L146" s="142"/>
      <c r="M146" s="143" t="s">
        <v>1</v>
      </c>
      <c r="N146" s="144" t="s">
        <v>41</v>
      </c>
      <c r="P146" s="145">
        <f>O146*H146</f>
        <v>0</v>
      </c>
      <c r="Q146" s="145">
        <v>4.0000000000000002E-4</v>
      </c>
      <c r="R146" s="145">
        <f>Q146*H146</f>
        <v>4.8000000000000004E-3</v>
      </c>
      <c r="S146" s="145">
        <v>0</v>
      </c>
      <c r="T146" s="146">
        <f>S146*H146</f>
        <v>0</v>
      </c>
      <c r="AR146" s="147" t="s">
        <v>477</v>
      </c>
      <c r="AT146" s="147" t="s">
        <v>182</v>
      </c>
      <c r="AU146" s="147" t="s">
        <v>85</v>
      </c>
      <c r="AY146" s="17" t="s">
        <v>181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83</v>
      </c>
      <c r="BK146" s="148">
        <f>ROUND(I146*H146,2)</f>
        <v>0</v>
      </c>
      <c r="BL146" s="17" t="s">
        <v>477</v>
      </c>
      <c r="BM146" s="147" t="s">
        <v>549</v>
      </c>
    </row>
    <row r="147" spans="2:65" s="1" customFormat="1" ht="19.5">
      <c r="B147" s="32"/>
      <c r="D147" s="149" t="s">
        <v>190</v>
      </c>
      <c r="F147" s="150" t="s">
        <v>548</v>
      </c>
      <c r="I147" s="151"/>
      <c r="L147" s="32"/>
      <c r="M147" s="152"/>
      <c r="T147" s="56"/>
      <c r="AT147" s="17" t="s">
        <v>190</v>
      </c>
      <c r="AU147" s="17" t="s">
        <v>85</v>
      </c>
    </row>
    <row r="148" spans="2:65" s="1" customFormat="1" ht="24.2" customHeight="1">
      <c r="B148" s="134"/>
      <c r="C148" s="135" t="s">
        <v>224</v>
      </c>
      <c r="D148" s="135" t="s">
        <v>182</v>
      </c>
      <c r="E148" s="136" t="s">
        <v>550</v>
      </c>
      <c r="F148" s="137" t="s">
        <v>551</v>
      </c>
      <c r="G148" s="138" t="s">
        <v>185</v>
      </c>
      <c r="H148" s="139">
        <v>1</v>
      </c>
      <c r="I148" s="140"/>
      <c r="J148" s="141">
        <f>ROUND(I148*H148,2)</f>
        <v>0</v>
      </c>
      <c r="K148" s="137" t="s">
        <v>186</v>
      </c>
      <c r="L148" s="142"/>
      <c r="M148" s="143" t="s">
        <v>1</v>
      </c>
      <c r="N148" s="144" t="s">
        <v>41</v>
      </c>
      <c r="P148" s="145">
        <f>O148*H148</f>
        <v>0</v>
      </c>
      <c r="Q148" s="145">
        <v>1.0499999999999999E-3</v>
      </c>
      <c r="R148" s="145">
        <f>Q148*H148</f>
        <v>1.0499999999999999E-3</v>
      </c>
      <c r="S148" s="145">
        <v>0</v>
      </c>
      <c r="T148" s="146">
        <f>S148*H148</f>
        <v>0</v>
      </c>
      <c r="AR148" s="147" t="s">
        <v>477</v>
      </c>
      <c r="AT148" s="147" t="s">
        <v>182</v>
      </c>
      <c r="AU148" s="147" t="s">
        <v>85</v>
      </c>
      <c r="AY148" s="17" t="s">
        <v>181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477</v>
      </c>
      <c r="BM148" s="147" t="s">
        <v>552</v>
      </c>
    </row>
    <row r="149" spans="2:65" s="1" customFormat="1" ht="19.5">
      <c r="B149" s="32"/>
      <c r="D149" s="149" t="s">
        <v>190</v>
      </c>
      <c r="F149" s="150" t="s">
        <v>551</v>
      </c>
      <c r="I149" s="151"/>
      <c r="L149" s="32"/>
      <c r="M149" s="152"/>
      <c r="T149" s="56"/>
      <c r="AT149" s="17" t="s">
        <v>190</v>
      </c>
      <c r="AU149" s="17" t="s">
        <v>85</v>
      </c>
    </row>
    <row r="150" spans="2:65" s="1" customFormat="1" ht="24.2" customHeight="1">
      <c r="B150" s="134"/>
      <c r="C150" s="135" t="s">
        <v>228</v>
      </c>
      <c r="D150" s="135" t="s">
        <v>182</v>
      </c>
      <c r="E150" s="136" t="s">
        <v>553</v>
      </c>
      <c r="F150" s="137" t="s">
        <v>554</v>
      </c>
      <c r="G150" s="138" t="s">
        <v>185</v>
      </c>
      <c r="H150" s="139">
        <v>1</v>
      </c>
      <c r="I150" s="140"/>
      <c r="J150" s="141">
        <f>ROUND(I150*H150,2)</f>
        <v>0</v>
      </c>
      <c r="K150" s="137" t="s">
        <v>186</v>
      </c>
      <c r="L150" s="142"/>
      <c r="M150" s="143" t="s">
        <v>1</v>
      </c>
      <c r="N150" s="144" t="s">
        <v>41</v>
      </c>
      <c r="P150" s="145">
        <f>O150*H150</f>
        <v>0</v>
      </c>
      <c r="Q150" s="145">
        <v>1.0499999999999999E-3</v>
      </c>
      <c r="R150" s="145">
        <f>Q150*H150</f>
        <v>1.0499999999999999E-3</v>
      </c>
      <c r="S150" s="145">
        <v>0</v>
      </c>
      <c r="T150" s="146">
        <f>S150*H150</f>
        <v>0</v>
      </c>
      <c r="AR150" s="147" t="s">
        <v>477</v>
      </c>
      <c r="AT150" s="147" t="s">
        <v>182</v>
      </c>
      <c r="AU150" s="147" t="s">
        <v>85</v>
      </c>
      <c r="AY150" s="17" t="s">
        <v>181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477</v>
      </c>
      <c r="BM150" s="147" t="s">
        <v>555</v>
      </c>
    </row>
    <row r="151" spans="2:65" s="1" customFormat="1" ht="19.5">
      <c r="B151" s="32"/>
      <c r="D151" s="149" t="s">
        <v>190</v>
      </c>
      <c r="F151" s="150" t="s">
        <v>554</v>
      </c>
      <c r="I151" s="151"/>
      <c r="L151" s="32"/>
      <c r="M151" s="152"/>
      <c r="T151" s="56"/>
      <c r="AT151" s="17" t="s">
        <v>190</v>
      </c>
      <c r="AU151" s="17" t="s">
        <v>85</v>
      </c>
    </row>
    <row r="152" spans="2:65" s="1" customFormat="1" ht="24.2" customHeight="1">
      <c r="B152" s="134"/>
      <c r="C152" s="135" t="s">
        <v>232</v>
      </c>
      <c r="D152" s="135" t="s">
        <v>182</v>
      </c>
      <c r="E152" s="136" t="s">
        <v>556</v>
      </c>
      <c r="F152" s="137" t="s">
        <v>557</v>
      </c>
      <c r="G152" s="138" t="s">
        <v>185</v>
      </c>
      <c r="H152" s="139">
        <v>1</v>
      </c>
      <c r="I152" s="140"/>
      <c r="J152" s="141">
        <f>ROUND(I152*H152,2)</f>
        <v>0</v>
      </c>
      <c r="K152" s="137" t="s">
        <v>186</v>
      </c>
      <c r="L152" s="142"/>
      <c r="M152" s="143" t="s">
        <v>1</v>
      </c>
      <c r="N152" s="144" t="s">
        <v>41</v>
      </c>
      <c r="P152" s="145">
        <f>O152*H152</f>
        <v>0</v>
      </c>
      <c r="Q152" s="145">
        <v>1.0499999999999999E-3</v>
      </c>
      <c r="R152" s="145">
        <f>Q152*H152</f>
        <v>1.0499999999999999E-3</v>
      </c>
      <c r="S152" s="145">
        <v>0</v>
      </c>
      <c r="T152" s="146">
        <f>S152*H152</f>
        <v>0</v>
      </c>
      <c r="AR152" s="147" t="s">
        <v>477</v>
      </c>
      <c r="AT152" s="147" t="s">
        <v>182</v>
      </c>
      <c r="AU152" s="147" t="s">
        <v>85</v>
      </c>
      <c r="AY152" s="17" t="s">
        <v>181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83</v>
      </c>
      <c r="BK152" s="148">
        <f>ROUND(I152*H152,2)</f>
        <v>0</v>
      </c>
      <c r="BL152" s="17" t="s">
        <v>477</v>
      </c>
      <c r="BM152" s="147" t="s">
        <v>558</v>
      </c>
    </row>
    <row r="153" spans="2:65" s="1" customFormat="1" ht="19.5">
      <c r="B153" s="32"/>
      <c r="D153" s="149" t="s">
        <v>190</v>
      </c>
      <c r="F153" s="150" t="s">
        <v>557</v>
      </c>
      <c r="I153" s="151"/>
      <c r="L153" s="32"/>
      <c r="M153" s="152"/>
      <c r="T153" s="56"/>
      <c r="AT153" s="17" t="s">
        <v>190</v>
      </c>
      <c r="AU153" s="17" t="s">
        <v>85</v>
      </c>
    </row>
    <row r="154" spans="2:65" s="1" customFormat="1" ht="24.2" customHeight="1">
      <c r="B154" s="134"/>
      <c r="C154" s="135" t="s">
        <v>8</v>
      </c>
      <c r="D154" s="135" t="s">
        <v>182</v>
      </c>
      <c r="E154" s="136" t="s">
        <v>559</v>
      </c>
      <c r="F154" s="137" t="s">
        <v>560</v>
      </c>
      <c r="G154" s="138" t="s">
        <v>185</v>
      </c>
      <c r="H154" s="139">
        <v>4</v>
      </c>
      <c r="I154" s="140"/>
      <c r="J154" s="141">
        <f>ROUND(I154*H154,2)</f>
        <v>0</v>
      </c>
      <c r="K154" s="137" t="s">
        <v>561</v>
      </c>
      <c r="L154" s="142"/>
      <c r="M154" s="143" t="s">
        <v>1</v>
      </c>
      <c r="N154" s="144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477</v>
      </c>
      <c r="AT154" s="147" t="s">
        <v>182</v>
      </c>
      <c r="AU154" s="147" t="s">
        <v>85</v>
      </c>
      <c r="AY154" s="17" t="s">
        <v>181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477</v>
      </c>
      <c r="BM154" s="147" t="s">
        <v>562</v>
      </c>
    </row>
    <row r="155" spans="2:65" s="1" customFormat="1" ht="11.25">
      <c r="B155" s="32"/>
      <c r="D155" s="149" t="s">
        <v>190</v>
      </c>
      <c r="F155" s="150" t="s">
        <v>563</v>
      </c>
      <c r="I155" s="151"/>
      <c r="L155" s="32"/>
      <c r="M155" s="152"/>
      <c r="T155" s="56"/>
      <c r="AT155" s="17" t="s">
        <v>190</v>
      </c>
      <c r="AU155" s="17" t="s">
        <v>85</v>
      </c>
    </row>
    <row r="156" spans="2:65" s="1" customFormat="1" ht="24.2" customHeight="1">
      <c r="B156" s="134"/>
      <c r="C156" s="153" t="s">
        <v>239</v>
      </c>
      <c r="D156" s="153" t="s">
        <v>191</v>
      </c>
      <c r="E156" s="154" t="s">
        <v>564</v>
      </c>
      <c r="F156" s="155" t="s">
        <v>565</v>
      </c>
      <c r="G156" s="156" t="s">
        <v>185</v>
      </c>
      <c r="H156" s="157">
        <v>1</v>
      </c>
      <c r="I156" s="158"/>
      <c r="J156" s="159">
        <f>ROUND(I156*H156,2)</f>
        <v>0</v>
      </c>
      <c r="K156" s="155" t="s">
        <v>186</v>
      </c>
      <c r="L156" s="32"/>
      <c r="M156" s="160" t="s">
        <v>1</v>
      </c>
      <c r="N156" s="161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188</v>
      </c>
      <c r="AT156" s="147" t="s">
        <v>191</v>
      </c>
      <c r="AU156" s="147" t="s">
        <v>85</v>
      </c>
      <c r="AY156" s="17" t="s">
        <v>181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188</v>
      </c>
      <c r="BM156" s="147" t="s">
        <v>566</v>
      </c>
    </row>
    <row r="157" spans="2:65" s="1" customFormat="1" ht="19.5">
      <c r="B157" s="32"/>
      <c r="D157" s="149" t="s">
        <v>190</v>
      </c>
      <c r="F157" s="150" t="s">
        <v>567</v>
      </c>
      <c r="I157" s="151"/>
      <c r="L157" s="32"/>
      <c r="M157" s="152"/>
      <c r="T157" s="56"/>
      <c r="AT157" s="17" t="s">
        <v>190</v>
      </c>
      <c r="AU157" s="17" t="s">
        <v>85</v>
      </c>
    </row>
    <row r="158" spans="2:65" s="1" customFormat="1" ht="24.2" customHeight="1">
      <c r="B158" s="134"/>
      <c r="C158" s="153" t="s">
        <v>244</v>
      </c>
      <c r="D158" s="153" t="s">
        <v>191</v>
      </c>
      <c r="E158" s="154" t="s">
        <v>568</v>
      </c>
      <c r="F158" s="155" t="s">
        <v>569</v>
      </c>
      <c r="G158" s="156" t="s">
        <v>185</v>
      </c>
      <c r="H158" s="157">
        <v>1</v>
      </c>
      <c r="I158" s="158"/>
      <c r="J158" s="159">
        <f>ROUND(I158*H158,2)</f>
        <v>0</v>
      </c>
      <c r="K158" s="155" t="s">
        <v>186</v>
      </c>
      <c r="L158" s="32"/>
      <c r="M158" s="160" t="s">
        <v>1</v>
      </c>
      <c r="N158" s="161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188</v>
      </c>
      <c r="AT158" s="147" t="s">
        <v>191</v>
      </c>
      <c r="AU158" s="147" t="s">
        <v>85</v>
      </c>
      <c r="AY158" s="17" t="s">
        <v>181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188</v>
      </c>
      <c r="BM158" s="147" t="s">
        <v>570</v>
      </c>
    </row>
    <row r="159" spans="2:65" s="1" customFormat="1" ht="19.5">
      <c r="B159" s="32"/>
      <c r="D159" s="149" t="s">
        <v>190</v>
      </c>
      <c r="F159" s="150" t="s">
        <v>571</v>
      </c>
      <c r="I159" s="151"/>
      <c r="L159" s="32"/>
      <c r="M159" s="152"/>
      <c r="T159" s="56"/>
      <c r="AT159" s="17" t="s">
        <v>190</v>
      </c>
      <c r="AU159" s="17" t="s">
        <v>85</v>
      </c>
    </row>
    <row r="160" spans="2:65" s="1" customFormat="1" ht="24.2" customHeight="1">
      <c r="B160" s="134"/>
      <c r="C160" s="153" t="s">
        <v>250</v>
      </c>
      <c r="D160" s="153" t="s">
        <v>191</v>
      </c>
      <c r="E160" s="154" t="s">
        <v>572</v>
      </c>
      <c r="F160" s="155" t="s">
        <v>573</v>
      </c>
      <c r="G160" s="156" t="s">
        <v>185</v>
      </c>
      <c r="H160" s="157">
        <v>2</v>
      </c>
      <c r="I160" s="158"/>
      <c r="J160" s="159">
        <f>ROUND(I160*H160,2)</f>
        <v>0</v>
      </c>
      <c r="K160" s="155" t="s">
        <v>186</v>
      </c>
      <c r="L160" s="32"/>
      <c r="M160" s="160" t="s">
        <v>1</v>
      </c>
      <c r="N160" s="161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188</v>
      </c>
      <c r="AT160" s="147" t="s">
        <v>191</v>
      </c>
      <c r="AU160" s="147" t="s">
        <v>85</v>
      </c>
      <c r="AY160" s="17" t="s">
        <v>181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188</v>
      </c>
      <c r="BM160" s="147" t="s">
        <v>574</v>
      </c>
    </row>
    <row r="161" spans="2:65" s="1" customFormat="1" ht="19.5">
      <c r="B161" s="32"/>
      <c r="D161" s="149" t="s">
        <v>190</v>
      </c>
      <c r="F161" s="150" t="s">
        <v>575</v>
      </c>
      <c r="I161" s="151"/>
      <c r="L161" s="32"/>
      <c r="M161" s="152"/>
      <c r="T161" s="56"/>
      <c r="AT161" s="17" t="s">
        <v>190</v>
      </c>
      <c r="AU161" s="17" t="s">
        <v>85</v>
      </c>
    </row>
    <row r="162" spans="2:65" s="1" customFormat="1" ht="24.2" customHeight="1">
      <c r="B162" s="134"/>
      <c r="C162" s="153" t="s">
        <v>188</v>
      </c>
      <c r="D162" s="153" t="s">
        <v>191</v>
      </c>
      <c r="E162" s="154" t="s">
        <v>576</v>
      </c>
      <c r="F162" s="155" t="s">
        <v>577</v>
      </c>
      <c r="G162" s="156" t="s">
        <v>185</v>
      </c>
      <c r="H162" s="157">
        <v>4</v>
      </c>
      <c r="I162" s="158"/>
      <c r="J162" s="159">
        <f>ROUND(I162*H162,2)</f>
        <v>0</v>
      </c>
      <c r="K162" s="155" t="s">
        <v>186</v>
      </c>
      <c r="L162" s="32"/>
      <c r="M162" s="160" t="s">
        <v>1</v>
      </c>
      <c r="N162" s="161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188</v>
      </c>
      <c r="AT162" s="147" t="s">
        <v>191</v>
      </c>
      <c r="AU162" s="147" t="s">
        <v>85</v>
      </c>
      <c r="AY162" s="17" t="s">
        <v>181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188</v>
      </c>
      <c r="BM162" s="147" t="s">
        <v>578</v>
      </c>
    </row>
    <row r="163" spans="2:65" s="1" customFormat="1" ht="19.5">
      <c r="B163" s="32"/>
      <c r="D163" s="149" t="s">
        <v>190</v>
      </c>
      <c r="F163" s="150" t="s">
        <v>579</v>
      </c>
      <c r="I163" s="151"/>
      <c r="L163" s="32"/>
      <c r="M163" s="152"/>
      <c r="T163" s="56"/>
      <c r="AT163" s="17" t="s">
        <v>190</v>
      </c>
      <c r="AU163" s="17" t="s">
        <v>85</v>
      </c>
    </row>
    <row r="164" spans="2:65" s="1" customFormat="1" ht="33" customHeight="1">
      <c r="B164" s="134"/>
      <c r="C164" s="153" t="s">
        <v>261</v>
      </c>
      <c r="D164" s="153" t="s">
        <v>191</v>
      </c>
      <c r="E164" s="154" t="s">
        <v>580</v>
      </c>
      <c r="F164" s="155" t="s">
        <v>581</v>
      </c>
      <c r="G164" s="156" t="s">
        <v>185</v>
      </c>
      <c r="H164" s="157">
        <v>1</v>
      </c>
      <c r="I164" s="158"/>
      <c r="J164" s="159">
        <f>ROUND(I164*H164,2)</f>
        <v>0</v>
      </c>
      <c r="K164" s="155" t="s">
        <v>186</v>
      </c>
      <c r="L164" s="32"/>
      <c r="M164" s="160" t="s">
        <v>1</v>
      </c>
      <c r="N164" s="161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188</v>
      </c>
      <c r="AT164" s="147" t="s">
        <v>191</v>
      </c>
      <c r="AU164" s="147" t="s">
        <v>85</v>
      </c>
      <c r="AY164" s="17" t="s">
        <v>181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188</v>
      </c>
      <c r="BM164" s="147" t="s">
        <v>582</v>
      </c>
    </row>
    <row r="165" spans="2:65" s="1" customFormat="1" ht="19.5">
      <c r="B165" s="32"/>
      <c r="D165" s="149" t="s">
        <v>190</v>
      </c>
      <c r="F165" s="150" t="s">
        <v>583</v>
      </c>
      <c r="I165" s="151"/>
      <c r="L165" s="32"/>
      <c r="M165" s="152"/>
      <c r="T165" s="56"/>
      <c r="AT165" s="17" t="s">
        <v>190</v>
      </c>
      <c r="AU165" s="17" t="s">
        <v>85</v>
      </c>
    </row>
    <row r="166" spans="2:65" s="1" customFormat="1" ht="24.2" customHeight="1">
      <c r="B166" s="134"/>
      <c r="C166" s="153" t="s">
        <v>266</v>
      </c>
      <c r="D166" s="153" t="s">
        <v>191</v>
      </c>
      <c r="E166" s="154" t="s">
        <v>584</v>
      </c>
      <c r="F166" s="155" t="s">
        <v>585</v>
      </c>
      <c r="G166" s="156" t="s">
        <v>185</v>
      </c>
      <c r="H166" s="157">
        <v>12</v>
      </c>
      <c r="I166" s="158"/>
      <c r="J166" s="159">
        <f>ROUND(I166*H166,2)</f>
        <v>0</v>
      </c>
      <c r="K166" s="155" t="s">
        <v>186</v>
      </c>
      <c r="L166" s="32"/>
      <c r="M166" s="160" t="s">
        <v>1</v>
      </c>
      <c r="N166" s="161" t="s">
        <v>41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188</v>
      </c>
      <c r="AT166" s="147" t="s">
        <v>191</v>
      </c>
      <c r="AU166" s="147" t="s">
        <v>85</v>
      </c>
      <c r="AY166" s="17" t="s">
        <v>181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188</v>
      </c>
      <c r="BM166" s="147" t="s">
        <v>586</v>
      </c>
    </row>
    <row r="167" spans="2:65" s="1" customFormat="1" ht="19.5">
      <c r="B167" s="32"/>
      <c r="D167" s="149" t="s">
        <v>190</v>
      </c>
      <c r="F167" s="150" t="s">
        <v>587</v>
      </c>
      <c r="I167" s="151"/>
      <c r="L167" s="32"/>
      <c r="M167" s="152"/>
      <c r="T167" s="56"/>
      <c r="AT167" s="17" t="s">
        <v>190</v>
      </c>
      <c r="AU167" s="17" t="s">
        <v>85</v>
      </c>
    </row>
    <row r="168" spans="2:65" s="1" customFormat="1" ht="24.2" customHeight="1">
      <c r="B168" s="134"/>
      <c r="C168" s="153" t="s">
        <v>271</v>
      </c>
      <c r="D168" s="153" t="s">
        <v>191</v>
      </c>
      <c r="E168" s="154" t="s">
        <v>588</v>
      </c>
      <c r="F168" s="155" t="s">
        <v>589</v>
      </c>
      <c r="G168" s="156" t="s">
        <v>185</v>
      </c>
      <c r="H168" s="157">
        <v>3</v>
      </c>
      <c r="I168" s="158"/>
      <c r="J168" s="159">
        <f>ROUND(I168*H168,2)</f>
        <v>0</v>
      </c>
      <c r="K168" s="155" t="s">
        <v>186</v>
      </c>
      <c r="L168" s="32"/>
      <c r="M168" s="160" t="s">
        <v>1</v>
      </c>
      <c r="N168" s="161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188</v>
      </c>
      <c r="AT168" s="147" t="s">
        <v>191</v>
      </c>
      <c r="AU168" s="147" t="s">
        <v>85</v>
      </c>
      <c r="AY168" s="17" t="s">
        <v>181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188</v>
      </c>
      <c r="BM168" s="147" t="s">
        <v>590</v>
      </c>
    </row>
    <row r="169" spans="2:65" s="1" customFormat="1" ht="11.25">
      <c r="B169" s="32"/>
      <c r="D169" s="149" t="s">
        <v>190</v>
      </c>
      <c r="F169" s="150" t="s">
        <v>591</v>
      </c>
      <c r="I169" s="151"/>
      <c r="L169" s="32"/>
      <c r="M169" s="152"/>
      <c r="T169" s="56"/>
      <c r="AT169" s="17" t="s">
        <v>190</v>
      </c>
      <c r="AU169" s="17" t="s">
        <v>85</v>
      </c>
    </row>
    <row r="170" spans="2:65" s="1" customFormat="1" ht="24.2" customHeight="1">
      <c r="B170" s="134"/>
      <c r="C170" s="153" t="s">
        <v>276</v>
      </c>
      <c r="D170" s="153" t="s">
        <v>191</v>
      </c>
      <c r="E170" s="154" t="s">
        <v>507</v>
      </c>
      <c r="F170" s="155" t="s">
        <v>508</v>
      </c>
      <c r="G170" s="156" t="s">
        <v>185</v>
      </c>
      <c r="H170" s="157">
        <v>1</v>
      </c>
      <c r="I170" s="158"/>
      <c r="J170" s="159">
        <f>ROUND(I170*H170,2)</f>
        <v>0</v>
      </c>
      <c r="K170" s="155" t="s">
        <v>186</v>
      </c>
      <c r="L170" s="32"/>
      <c r="M170" s="160" t="s">
        <v>1</v>
      </c>
      <c r="N170" s="161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188</v>
      </c>
      <c r="AT170" s="147" t="s">
        <v>191</v>
      </c>
      <c r="AU170" s="147" t="s">
        <v>85</v>
      </c>
      <c r="AY170" s="17" t="s">
        <v>181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188</v>
      </c>
      <c r="BM170" s="147" t="s">
        <v>592</v>
      </c>
    </row>
    <row r="171" spans="2:65" s="1" customFormat="1" ht="19.5">
      <c r="B171" s="32"/>
      <c r="D171" s="149" t="s">
        <v>190</v>
      </c>
      <c r="F171" s="150" t="s">
        <v>510</v>
      </c>
      <c r="I171" s="151"/>
      <c r="L171" s="32"/>
      <c r="M171" s="152"/>
      <c r="T171" s="56"/>
      <c r="AT171" s="17" t="s">
        <v>190</v>
      </c>
      <c r="AU171" s="17" t="s">
        <v>85</v>
      </c>
    </row>
    <row r="172" spans="2:65" s="1" customFormat="1" ht="16.5" customHeight="1">
      <c r="B172" s="134"/>
      <c r="C172" s="153" t="s">
        <v>7</v>
      </c>
      <c r="D172" s="153" t="s">
        <v>191</v>
      </c>
      <c r="E172" s="154" t="s">
        <v>511</v>
      </c>
      <c r="F172" s="155" t="s">
        <v>512</v>
      </c>
      <c r="G172" s="156" t="s">
        <v>185</v>
      </c>
      <c r="H172" s="157">
        <v>1</v>
      </c>
      <c r="I172" s="158"/>
      <c r="J172" s="159">
        <f>ROUND(I172*H172,2)</f>
        <v>0</v>
      </c>
      <c r="K172" s="155" t="s">
        <v>186</v>
      </c>
      <c r="L172" s="32"/>
      <c r="M172" s="160" t="s">
        <v>1</v>
      </c>
      <c r="N172" s="161" t="s">
        <v>41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188</v>
      </c>
      <c r="AT172" s="147" t="s">
        <v>191</v>
      </c>
      <c r="AU172" s="147" t="s">
        <v>85</v>
      </c>
      <c r="AY172" s="17" t="s">
        <v>181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83</v>
      </c>
      <c r="BK172" s="148">
        <f>ROUND(I172*H172,2)</f>
        <v>0</v>
      </c>
      <c r="BL172" s="17" t="s">
        <v>188</v>
      </c>
      <c r="BM172" s="147" t="s">
        <v>593</v>
      </c>
    </row>
    <row r="173" spans="2:65" s="1" customFormat="1" ht="29.25">
      <c r="B173" s="32"/>
      <c r="D173" s="149" t="s">
        <v>190</v>
      </c>
      <c r="F173" s="150" t="s">
        <v>514</v>
      </c>
      <c r="I173" s="151"/>
      <c r="L173" s="32"/>
      <c r="M173" s="152"/>
      <c r="T173" s="56"/>
      <c r="AT173" s="17" t="s">
        <v>190</v>
      </c>
      <c r="AU173" s="17" t="s">
        <v>85</v>
      </c>
    </row>
    <row r="174" spans="2:65" s="11" customFormat="1" ht="20.85" customHeight="1">
      <c r="B174" s="124"/>
      <c r="D174" s="125" t="s">
        <v>75</v>
      </c>
      <c r="E174" s="162" t="s">
        <v>515</v>
      </c>
      <c r="F174" s="162" t="s">
        <v>516</v>
      </c>
      <c r="I174" s="127"/>
      <c r="J174" s="163">
        <f>BK174</f>
        <v>0</v>
      </c>
      <c r="L174" s="124"/>
      <c r="M174" s="129"/>
      <c r="P174" s="130">
        <f>SUM(P175:P176)</f>
        <v>0</v>
      </c>
      <c r="R174" s="130">
        <f>SUM(R175:R176)</f>
        <v>0</v>
      </c>
      <c r="T174" s="131">
        <f>SUM(T175:T176)</f>
        <v>0</v>
      </c>
      <c r="AR174" s="125" t="s">
        <v>91</v>
      </c>
      <c r="AT174" s="132" t="s">
        <v>75</v>
      </c>
      <c r="AU174" s="132" t="s">
        <v>85</v>
      </c>
      <c r="AY174" s="125" t="s">
        <v>181</v>
      </c>
      <c r="BK174" s="133">
        <f>SUM(BK175:BK176)</f>
        <v>0</v>
      </c>
    </row>
    <row r="175" spans="2:65" s="1" customFormat="1" ht="21.75" customHeight="1">
      <c r="B175" s="134"/>
      <c r="C175" s="153" t="s">
        <v>284</v>
      </c>
      <c r="D175" s="153" t="s">
        <v>191</v>
      </c>
      <c r="E175" s="154" t="s">
        <v>517</v>
      </c>
      <c r="F175" s="155" t="s">
        <v>518</v>
      </c>
      <c r="G175" s="156" t="s">
        <v>185</v>
      </c>
      <c r="H175" s="157">
        <v>1</v>
      </c>
      <c r="I175" s="158"/>
      <c r="J175" s="159">
        <f>ROUND(I175*H175,2)</f>
        <v>0</v>
      </c>
      <c r="K175" s="155" t="s">
        <v>186</v>
      </c>
      <c r="L175" s="32"/>
      <c r="M175" s="160" t="s">
        <v>1</v>
      </c>
      <c r="N175" s="161" t="s">
        <v>41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248</v>
      </c>
      <c r="AT175" s="147" t="s">
        <v>191</v>
      </c>
      <c r="AU175" s="147" t="s">
        <v>91</v>
      </c>
      <c r="AY175" s="17" t="s">
        <v>181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248</v>
      </c>
      <c r="BM175" s="147" t="s">
        <v>519</v>
      </c>
    </row>
    <row r="176" spans="2:65" s="1" customFormat="1" ht="19.5">
      <c r="B176" s="32"/>
      <c r="D176" s="149" t="s">
        <v>190</v>
      </c>
      <c r="F176" s="150" t="s">
        <v>520</v>
      </c>
      <c r="I176" s="151"/>
      <c r="L176" s="32"/>
      <c r="M176" s="165"/>
      <c r="N176" s="166"/>
      <c r="O176" s="166"/>
      <c r="P176" s="166"/>
      <c r="Q176" s="166"/>
      <c r="R176" s="166"/>
      <c r="S176" s="166"/>
      <c r="T176" s="167"/>
      <c r="AT176" s="17" t="s">
        <v>190</v>
      </c>
      <c r="AU176" s="17" t="s">
        <v>91</v>
      </c>
    </row>
    <row r="177" spans="2:12" s="1" customFormat="1" ht="6.95" customHeight="1">
      <c r="B177" s="44"/>
      <c r="C177" s="45"/>
      <c r="D177" s="45"/>
      <c r="E177" s="45"/>
      <c r="F177" s="45"/>
      <c r="G177" s="45"/>
      <c r="H177" s="45"/>
      <c r="I177" s="45"/>
      <c r="J177" s="45"/>
      <c r="K177" s="45"/>
      <c r="L177" s="32"/>
    </row>
  </sheetData>
  <autoFilter ref="C127:K176" xr:uid="{00000000-0009-0000-0000-000003000000}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101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.75">
      <c r="B8" s="20"/>
      <c r="D8" s="27" t="s">
        <v>151</v>
      </c>
      <c r="L8" s="20"/>
    </row>
    <row r="9" spans="2:46" ht="23.25" customHeight="1">
      <c r="B9" s="20"/>
      <c r="E9" s="242" t="s">
        <v>152</v>
      </c>
      <c r="F9" s="226"/>
      <c r="G9" s="226"/>
      <c r="H9" s="226"/>
      <c r="L9" s="20"/>
    </row>
    <row r="10" spans="2:46" ht="12" customHeight="1">
      <c r="B10" s="20"/>
      <c r="D10" s="27" t="s">
        <v>153</v>
      </c>
      <c r="L10" s="20"/>
    </row>
    <row r="11" spans="2:46" s="1" customFormat="1" ht="16.5" customHeight="1">
      <c r="B11" s="32"/>
      <c r="E11" s="204" t="s">
        <v>154</v>
      </c>
      <c r="F11" s="244"/>
      <c r="G11" s="244"/>
      <c r="H11" s="244"/>
      <c r="L11" s="32"/>
    </row>
    <row r="12" spans="2:46" s="1" customFormat="1" ht="12" customHeight="1">
      <c r="B12" s="32"/>
      <c r="D12" s="27" t="s">
        <v>492</v>
      </c>
      <c r="L12" s="32"/>
    </row>
    <row r="13" spans="2:46" s="1" customFormat="1" ht="16.5" customHeight="1">
      <c r="B13" s="32"/>
      <c r="E13" s="198" t="s">
        <v>594</v>
      </c>
      <c r="F13" s="244"/>
      <c r="G13" s="244"/>
      <c r="H13" s="244"/>
      <c r="L13" s="32"/>
    </row>
    <row r="14" spans="2:46" s="1" customFormat="1" ht="11.25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6. 6. 2025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45" t="str">
        <f>'Rekapitulace stavby'!E14</f>
        <v>Vyplň údaj</v>
      </c>
      <c r="F22" s="225"/>
      <c r="G22" s="225"/>
      <c r="H22" s="225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155</v>
      </c>
      <c r="L24" s="32"/>
    </row>
    <row r="25" spans="2:12" s="1" customFormat="1" ht="18" customHeight="1">
      <c r="B25" s="32"/>
      <c r="E25" s="25" t="s">
        <v>156</v>
      </c>
      <c r="I25" s="27" t="s">
        <v>27</v>
      </c>
      <c r="J25" s="25" t="s">
        <v>1</v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34</v>
      </c>
      <c r="I27" s="27" t="s">
        <v>25</v>
      </c>
      <c r="J27" s="25" t="s">
        <v>155</v>
      </c>
      <c r="L27" s="32"/>
    </row>
    <row r="28" spans="2:12" s="1" customFormat="1" ht="18" customHeight="1">
      <c r="B28" s="32"/>
      <c r="E28" s="25" t="s">
        <v>156</v>
      </c>
      <c r="I28" s="27" t="s">
        <v>27</v>
      </c>
      <c r="J28" s="25" t="s">
        <v>1</v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30" t="s">
        <v>1</v>
      </c>
      <c r="F31" s="230"/>
      <c r="G31" s="230"/>
      <c r="H31" s="230"/>
      <c r="L31" s="94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36</v>
      </c>
      <c r="J34" s="66">
        <f>ROUND(J128, 2)</f>
        <v>0</v>
      </c>
      <c r="L34" s="32"/>
    </row>
    <row r="35" spans="2:12" s="1" customFormat="1" ht="6.95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5" customHeight="1">
      <c r="B36" s="32"/>
      <c r="F36" s="35" t="s">
        <v>38</v>
      </c>
      <c r="I36" s="35" t="s">
        <v>37</v>
      </c>
      <c r="J36" s="35" t="s">
        <v>39</v>
      </c>
      <c r="L36" s="32"/>
    </row>
    <row r="37" spans="2:12" s="1" customFormat="1" ht="14.45" customHeight="1">
      <c r="B37" s="32"/>
      <c r="D37" s="55" t="s">
        <v>40</v>
      </c>
      <c r="E37" s="27" t="s">
        <v>41</v>
      </c>
      <c r="F37" s="85">
        <f>ROUND((SUM(BE128:BE162)),  2)</f>
        <v>0</v>
      </c>
      <c r="I37" s="96">
        <v>0.21</v>
      </c>
      <c r="J37" s="85">
        <f>ROUND(((SUM(BE128:BE162))*I37),  2)</f>
        <v>0</v>
      </c>
      <c r="L37" s="32"/>
    </row>
    <row r="38" spans="2:12" s="1" customFormat="1" ht="14.45" customHeight="1">
      <c r="B38" s="32"/>
      <c r="E38" s="27" t="s">
        <v>42</v>
      </c>
      <c r="F38" s="85">
        <f>ROUND((SUM(BF128:BF162)),  2)</f>
        <v>0</v>
      </c>
      <c r="I38" s="96">
        <v>0.12</v>
      </c>
      <c r="J38" s="85">
        <f>ROUND(((SUM(BF128:BF162))*I38),  2)</f>
        <v>0</v>
      </c>
      <c r="L38" s="32"/>
    </row>
    <row r="39" spans="2:12" s="1" customFormat="1" ht="14.45" hidden="1" customHeight="1">
      <c r="B39" s="32"/>
      <c r="E39" s="27" t="s">
        <v>43</v>
      </c>
      <c r="F39" s="85">
        <f>ROUND((SUM(BG128:BG162)),  2)</f>
        <v>0</v>
      </c>
      <c r="I39" s="96">
        <v>0.21</v>
      </c>
      <c r="J39" s="85">
        <f>0</f>
        <v>0</v>
      </c>
      <c r="L39" s="32"/>
    </row>
    <row r="40" spans="2:12" s="1" customFormat="1" ht="14.45" hidden="1" customHeight="1">
      <c r="B40" s="32"/>
      <c r="E40" s="27" t="s">
        <v>44</v>
      </c>
      <c r="F40" s="85">
        <f>ROUND((SUM(BH128:BH162)),  2)</f>
        <v>0</v>
      </c>
      <c r="I40" s="96">
        <v>0.12</v>
      </c>
      <c r="J40" s="85">
        <f>0</f>
        <v>0</v>
      </c>
      <c r="L40" s="32"/>
    </row>
    <row r="41" spans="2:12" s="1" customFormat="1" ht="14.45" hidden="1" customHeight="1">
      <c r="B41" s="32"/>
      <c r="E41" s="27" t="s">
        <v>45</v>
      </c>
      <c r="F41" s="85">
        <f>ROUND((SUM(BI128:BI162)),  2)</f>
        <v>0</v>
      </c>
      <c r="I41" s="96">
        <v>0</v>
      </c>
      <c r="J41" s="85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7"/>
      <c r="D43" s="98" t="s">
        <v>46</v>
      </c>
      <c r="E43" s="57"/>
      <c r="F43" s="57"/>
      <c r="G43" s="99" t="s">
        <v>47</v>
      </c>
      <c r="H43" s="100" t="s">
        <v>48</v>
      </c>
      <c r="I43" s="57"/>
      <c r="J43" s="101">
        <f>SUM(J34:J41)</f>
        <v>0</v>
      </c>
      <c r="K43" s="102"/>
      <c r="L43" s="32"/>
    </row>
    <row r="44" spans="2:12" s="1" customFormat="1" ht="14.45" customHeight="1">
      <c r="B44" s="32"/>
      <c r="L44" s="32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ht="23.25" customHeight="1">
      <c r="B87" s="20"/>
      <c r="E87" s="242" t="s">
        <v>152</v>
      </c>
      <c r="F87" s="226"/>
      <c r="G87" s="226"/>
      <c r="H87" s="226"/>
      <c r="L87" s="20"/>
    </row>
    <row r="88" spans="2:12" ht="12" customHeight="1">
      <c r="B88" s="20"/>
      <c r="C88" s="27" t="s">
        <v>153</v>
      </c>
      <c r="L88" s="20"/>
    </row>
    <row r="89" spans="2:12" s="1" customFormat="1" ht="16.5" customHeight="1">
      <c r="B89" s="32"/>
      <c r="E89" s="204" t="s">
        <v>154</v>
      </c>
      <c r="F89" s="244"/>
      <c r="G89" s="244"/>
      <c r="H89" s="244"/>
      <c r="L89" s="32"/>
    </row>
    <row r="90" spans="2:12" s="1" customFormat="1" ht="12" customHeight="1">
      <c r="B90" s="32"/>
      <c r="C90" s="27" t="s">
        <v>492</v>
      </c>
      <c r="L90" s="32"/>
    </row>
    <row r="91" spans="2:12" s="1" customFormat="1" ht="16.5" customHeight="1">
      <c r="B91" s="32"/>
      <c r="E91" s="198" t="str">
        <f>E13</f>
        <v>SO.01 -01C - Rozvaděč RP1</v>
      </c>
      <c r="F91" s="244"/>
      <c r="G91" s="244"/>
      <c r="H91" s="244"/>
      <c r="L91" s="32"/>
    </row>
    <row r="92" spans="2:12" s="1" customFormat="1" ht="6.95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Litomyšl</v>
      </c>
      <c r="I93" s="27" t="s">
        <v>22</v>
      </c>
      <c r="J93" s="52" t="str">
        <f>IF(J16="","",J16)</f>
        <v>6. 6. 2025</v>
      </c>
      <c r="L93" s="32"/>
    </row>
    <row r="94" spans="2:12" s="1" customFormat="1" ht="6.95" customHeight="1">
      <c r="B94" s="32"/>
      <c r="L94" s="32"/>
    </row>
    <row r="95" spans="2:12" s="1" customFormat="1" ht="15.2" customHeight="1">
      <c r="B95" s="32"/>
      <c r="C95" s="27" t="s">
        <v>24</v>
      </c>
      <c r="F95" s="25" t="str">
        <f>E19</f>
        <v>Město Litomyšl</v>
      </c>
      <c r="I95" s="27" t="s">
        <v>30</v>
      </c>
      <c r="J95" s="30" t="str">
        <f>E25</f>
        <v>Petr Kovář</v>
      </c>
      <c r="L95" s="32"/>
    </row>
    <row r="96" spans="2:12" s="1" customFormat="1" ht="15.2" customHeight="1">
      <c r="B96" s="32"/>
      <c r="C96" s="27" t="s">
        <v>28</v>
      </c>
      <c r="F96" s="25" t="str">
        <f>IF(E22="","",E22)</f>
        <v>Vyplň údaj</v>
      </c>
      <c r="I96" s="27" t="s">
        <v>34</v>
      </c>
      <c r="J96" s="30" t="str">
        <f>E28</f>
        <v>Petr Kovář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158</v>
      </c>
      <c r="D98" s="97"/>
      <c r="E98" s="97"/>
      <c r="F98" s="97"/>
      <c r="G98" s="97"/>
      <c r="H98" s="97"/>
      <c r="I98" s="97"/>
      <c r="J98" s="106" t="s">
        <v>159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9" customHeight="1">
      <c r="B100" s="32"/>
      <c r="C100" s="107" t="s">
        <v>160</v>
      </c>
      <c r="J100" s="66">
        <f>J128</f>
        <v>0</v>
      </c>
      <c r="L100" s="32"/>
      <c r="AU100" s="17" t="s">
        <v>161</v>
      </c>
    </row>
    <row r="101" spans="2:47" s="8" customFormat="1" ht="24.95" customHeight="1">
      <c r="B101" s="108"/>
      <c r="D101" s="109" t="s">
        <v>522</v>
      </c>
      <c r="E101" s="110"/>
      <c r="F101" s="110"/>
      <c r="G101" s="110"/>
      <c r="H101" s="110"/>
      <c r="I101" s="110"/>
      <c r="J101" s="111">
        <f>J129</f>
        <v>0</v>
      </c>
      <c r="L101" s="108"/>
    </row>
    <row r="102" spans="2:47" s="9" customFormat="1" ht="19.899999999999999" customHeight="1">
      <c r="B102" s="112"/>
      <c r="D102" s="113" t="s">
        <v>595</v>
      </c>
      <c r="E102" s="114"/>
      <c r="F102" s="114"/>
      <c r="G102" s="114"/>
      <c r="H102" s="114"/>
      <c r="I102" s="114"/>
      <c r="J102" s="115">
        <f>J130</f>
        <v>0</v>
      </c>
      <c r="L102" s="112"/>
    </row>
    <row r="103" spans="2:47" s="9" customFormat="1" ht="14.85" customHeight="1">
      <c r="B103" s="112"/>
      <c r="D103" s="113" t="s">
        <v>596</v>
      </c>
      <c r="E103" s="114"/>
      <c r="F103" s="114"/>
      <c r="G103" s="114"/>
      <c r="H103" s="114"/>
      <c r="I103" s="114"/>
      <c r="J103" s="115">
        <f>J159</f>
        <v>0</v>
      </c>
      <c r="L103" s="112"/>
    </row>
    <row r="104" spans="2:47" s="9" customFormat="1" ht="14.85" customHeight="1">
      <c r="B104" s="112"/>
      <c r="D104" s="113" t="s">
        <v>496</v>
      </c>
      <c r="E104" s="114"/>
      <c r="F104" s="114"/>
      <c r="G104" s="114"/>
      <c r="H104" s="114"/>
      <c r="I104" s="114"/>
      <c r="J104" s="115">
        <f>J160</f>
        <v>0</v>
      </c>
      <c r="L104" s="112"/>
    </row>
    <row r="105" spans="2:47" s="1" customFormat="1" ht="21.75" customHeight="1">
      <c r="B105" s="32"/>
      <c r="L105" s="32"/>
    </row>
    <row r="106" spans="2:47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47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47" s="1" customFormat="1" ht="24.95" customHeight="1">
      <c r="B111" s="32"/>
      <c r="C111" s="21" t="s">
        <v>166</v>
      </c>
      <c r="L111" s="32"/>
    </row>
    <row r="112" spans="2:47" s="1" customFormat="1" ht="6.95" customHeight="1">
      <c r="B112" s="32"/>
      <c r="L112" s="32"/>
    </row>
    <row r="113" spans="2:63" s="1" customFormat="1" ht="12" customHeight="1">
      <c r="B113" s="32"/>
      <c r="C113" s="27" t="s">
        <v>16</v>
      </c>
      <c r="L113" s="32"/>
    </row>
    <row r="114" spans="2:63" s="1" customFormat="1" ht="16.5" customHeight="1">
      <c r="B114" s="32"/>
      <c r="E114" s="242" t="str">
        <f>E7</f>
        <v>ZUŠ BEDŘICHA SMETANY čp.142, LITOMYŠL</v>
      </c>
      <c r="F114" s="243"/>
      <c r="G114" s="243"/>
      <c r="H114" s="243"/>
      <c r="L114" s="32"/>
    </row>
    <row r="115" spans="2:63" ht="12" customHeight="1">
      <c r="B115" s="20"/>
      <c r="C115" s="27" t="s">
        <v>151</v>
      </c>
      <c r="L115" s="20"/>
    </row>
    <row r="116" spans="2:63" ht="23.25" customHeight="1">
      <c r="B116" s="20"/>
      <c r="E116" s="242" t="s">
        <v>152</v>
      </c>
      <c r="F116" s="226"/>
      <c r="G116" s="226"/>
      <c r="H116" s="226"/>
      <c r="L116" s="20"/>
    </row>
    <row r="117" spans="2:63" ht="12" customHeight="1">
      <c r="B117" s="20"/>
      <c r="C117" s="27" t="s">
        <v>153</v>
      </c>
      <c r="L117" s="20"/>
    </row>
    <row r="118" spans="2:63" s="1" customFormat="1" ht="16.5" customHeight="1">
      <c r="B118" s="32"/>
      <c r="E118" s="204" t="s">
        <v>154</v>
      </c>
      <c r="F118" s="244"/>
      <c r="G118" s="244"/>
      <c r="H118" s="244"/>
      <c r="L118" s="32"/>
    </row>
    <row r="119" spans="2:63" s="1" customFormat="1" ht="12" customHeight="1">
      <c r="B119" s="32"/>
      <c r="C119" s="27" t="s">
        <v>492</v>
      </c>
      <c r="L119" s="32"/>
    </row>
    <row r="120" spans="2:63" s="1" customFormat="1" ht="16.5" customHeight="1">
      <c r="B120" s="32"/>
      <c r="E120" s="198" t="str">
        <f>E13</f>
        <v>SO.01 -01C - Rozvaděč RP1</v>
      </c>
      <c r="F120" s="244"/>
      <c r="G120" s="244"/>
      <c r="H120" s="244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20</v>
      </c>
      <c r="F122" s="25" t="str">
        <f>F16</f>
        <v>Litomyšl</v>
      </c>
      <c r="I122" s="27" t="s">
        <v>22</v>
      </c>
      <c r="J122" s="52" t="str">
        <f>IF(J16="","",J16)</f>
        <v>6. 6. 2025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24</v>
      </c>
      <c r="F124" s="25" t="str">
        <f>E19</f>
        <v>Město Litomyšl</v>
      </c>
      <c r="I124" s="27" t="s">
        <v>30</v>
      </c>
      <c r="J124" s="30" t="str">
        <f>E25</f>
        <v>Petr Kovář</v>
      </c>
      <c r="L124" s="32"/>
    </row>
    <row r="125" spans="2:63" s="1" customFormat="1" ht="15.2" customHeight="1">
      <c r="B125" s="32"/>
      <c r="C125" s="27" t="s">
        <v>28</v>
      </c>
      <c r="F125" s="25" t="str">
        <f>IF(E22="","",E22)</f>
        <v>Vyplň údaj</v>
      </c>
      <c r="I125" s="27" t="s">
        <v>34</v>
      </c>
      <c r="J125" s="30" t="str">
        <f>E28</f>
        <v>Petr Kovář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6"/>
      <c r="C127" s="117" t="s">
        <v>167</v>
      </c>
      <c r="D127" s="118" t="s">
        <v>61</v>
      </c>
      <c r="E127" s="118" t="s">
        <v>57</v>
      </c>
      <c r="F127" s="118" t="s">
        <v>58</v>
      </c>
      <c r="G127" s="118" t="s">
        <v>168</v>
      </c>
      <c r="H127" s="118" t="s">
        <v>169</v>
      </c>
      <c r="I127" s="118" t="s">
        <v>170</v>
      </c>
      <c r="J127" s="118" t="s">
        <v>159</v>
      </c>
      <c r="K127" s="119" t="s">
        <v>171</v>
      </c>
      <c r="L127" s="116"/>
      <c r="M127" s="59" t="s">
        <v>1</v>
      </c>
      <c r="N127" s="60" t="s">
        <v>40</v>
      </c>
      <c r="O127" s="60" t="s">
        <v>172</v>
      </c>
      <c r="P127" s="60" t="s">
        <v>173</v>
      </c>
      <c r="Q127" s="60" t="s">
        <v>174</v>
      </c>
      <c r="R127" s="60" t="s">
        <v>175</v>
      </c>
      <c r="S127" s="60" t="s">
        <v>176</v>
      </c>
      <c r="T127" s="61" t="s">
        <v>177</v>
      </c>
    </row>
    <row r="128" spans="2:63" s="1" customFormat="1" ht="22.9" customHeight="1">
      <c r="B128" s="32"/>
      <c r="C128" s="64" t="s">
        <v>178</v>
      </c>
      <c r="J128" s="120">
        <f>BK128</f>
        <v>0</v>
      </c>
      <c r="L128" s="32"/>
      <c r="M128" s="62"/>
      <c r="N128" s="53"/>
      <c r="O128" s="53"/>
      <c r="P128" s="121">
        <f>P129</f>
        <v>0</v>
      </c>
      <c r="Q128" s="53"/>
      <c r="R128" s="121">
        <f>R129</f>
        <v>8.1200000000000005E-3</v>
      </c>
      <c r="S128" s="53"/>
      <c r="T128" s="122">
        <f>T129</f>
        <v>0</v>
      </c>
      <c r="AT128" s="17" t="s">
        <v>75</v>
      </c>
      <c r="AU128" s="17" t="s">
        <v>161</v>
      </c>
      <c r="BK128" s="123">
        <f>BK129</f>
        <v>0</v>
      </c>
    </row>
    <row r="129" spans="2:65" s="11" customFormat="1" ht="25.9" customHeight="1">
      <c r="B129" s="124"/>
      <c r="D129" s="125" t="s">
        <v>75</v>
      </c>
      <c r="E129" s="126" t="s">
        <v>524</v>
      </c>
      <c r="F129" s="126" t="s">
        <v>525</v>
      </c>
      <c r="I129" s="127"/>
      <c r="J129" s="128">
        <f>BK129</f>
        <v>0</v>
      </c>
      <c r="L129" s="124"/>
      <c r="M129" s="129"/>
      <c r="P129" s="130">
        <f>P130</f>
        <v>0</v>
      </c>
      <c r="R129" s="130">
        <f>R130</f>
        <v>8.1200000000000005E-3</v>
      </c>
      <c r="T129" s="131">
        <f>T130</f>
        <v>0</v>
      </c>
      <c r="AR129" s="125" t="s">
        <v>200</v>
      </c>
      <c r="AT129" s="132" t="s">
        <v>75</v>
      </c>
      <c r="AU129" s="132" t="s">
        <v>76</v>
      </c>
      <c r="AY129" s="125" t="s">
        <v>181</v>
      </c>
      <c r="BK129" s="133">
        <f>BK130</f>
        <v>0</v>
      </c>
    </row>
    <row r="130" spans="2:65" s="11" customFormat="1" ht="22.9" customHeight="1">
      <c r="B130" s="124"/>
      <c r="D130" s="125" t="s">
        <v>75</v>
      </c>
      <c r="E130" s="162" t="s">
        <v>506</v>
      </c>
      <c r="F130" s="162" t="s">
        <v>597</v>
      </c>
      <c r="I130" s="127"/>
      <c r="J130" s="163">
        <f>BK130</f>
        <v>0</v>
      </c>
      <c r="L130" s="124"/>
      <c r="M130" s="129"/>
      <c r="P130" s="130">
        <f>P131+SUM(P132:P160)</f>
        <v>0</v>
      </c>
      <c r="R130" s="130">
        <f>R131+SUM(R132:R160)</f>
        <v>8.1200000000000005E-3</v>
      </c>
      <c r="T130" s="131">
        <f>T131+SUM(T132:T160)</f>
        <v>0</v>
      </c>
      <c r="AR130" s="125" t="s">
        <v>200</v>
      </c>
      <c r="AT130" s="132" t="s">
        <v>75</v>
      </c>
      <c r="AU130" s="132" t="s">
        <v>83</v>
      </c>
      <c r="AY130" s="125" t="s">
        <v>181</v>
      </c>
      <c r="BK130" s="133">
        <f>BK131+SUM(BK132:BK160)</f>
        <v>0</v>
      </c>
    </row>
    <row r="131" spans="2:65" s="1" customFormat="1" ht="24.2" customHeight="1">
      <c r="B131" s="134"/>
      <c r="C131" s="135" t="s">
        <v>83</v>
      </c>
      <c r="D131" s="135" t="s">
        <v>182</v>
      </c>
      <c r="E131" s="136" t="s">
        <v>598</v>
      </c>
      <c r="F131" s="137" t="s">
        <v>599</v>
      </c>
      <c r="G131" s="138" t="s">
        <v>185</v>
      </c>
      <c r="H131" s="139">
        <v>1</v>
      </c>
      <c r="I131" s="140"/>
      <c r="J131" s="141">
        <f>ROUND(I131*H131,2)</f>
        <v>0</v>
      </c>
      <c r="K131" s="137" t="s">
        <v>186</v>
      </c>
      <c r="L131" s="142"/>
      <c r="M131" s="143" t="s">
        <v>1</v>
      </c>
      <c r="N131" s="144" t="s">
        <v>41</v>
      </c>
      <c r="P131" s="145">
        <f>O131*H131</f>
        <v>0</v>
      </c>
      <c r="Q131" s="145">
        <v>2.6099999999999999E-3</v>
      </c>
      <c r="R131" s="145">
        <f>Q131*H131</f>
        <v>2.6099999999999999E-3</v>
      </c>
      <c r="S131" s="145">
        <v>0</v>
      </c>
      <c r="T131" s="146">
        <f>S131*H131</f>
        <v>0</v>
      </c>
      <c r="AR131" s="147" t="s">
        <v>247</v>
      </c>
      <c r="AT131" s="147" t="s">
        <v>182</v>
      </c>
      <c r="AU131" s="147" t="s">
        <v>85</v>
      </c>
      <c r="AY131" s="17" t="s">
        <v>181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83</v>
      </c>
      <c r="BK131" s="148">
        <f>ROUND(I131*H131,2)</f>
        <v>0</v>
      </c>
      <c r="BL131" s="17" t="s">
        <v>248</v>
      </c>
      <c r="BM131" s="147" t="s">
        <v>600</v>
      </c>
    </row>
    <row r="132" spans="2:65" s="1" customFormat="1" ht="19.5">
      <c r="B132" s="32"/>
      <c r="D132" s="149" t="s">
        <v>190</v>
      </c>
      <c r="F132" s="150" t="s">
        <v>599</v>
      </c>
      <c r="I132" s="151"/>
      <c r="L132" s="32"/>
      <c r="M132" s="152"/>
      <c r="T132" s="56"/>
      <c r="AT132" s="17" t="s">
        <v>190</v>
      </c>
      <c r="AU132" s="17" t="s">
        <v>85</v>
      </c>
    </row>
    <row r="133" spans="2:65" s="1" customFormat="1" ht="16.5" customHeight="1">
      <c r="B133" s="134"/>
      <c r="C133" s="135" t="s">
        <v>85</v>
      </c>
      <c r="D133" s="135" t="s">
        <v>182</v>
      </c>
      <c r="E133" s="136" t="s">
        <v>538</v>
      </c>
      <c r="F133" s="137" t="s">
        <v>539</v>
      </c>
      <c r="G133" s="138" t="s">
        <v>185</v>
      </c>
      <c r="H133" s="139">
        <v>1</v>
      </c>
      <c r="I133" s="140"/>
      <c r="J133" s="141">
        <f>ROUND(I133*H133,2)</f>
        <v>0</v>
      </c>
      <c r="K133" s="137" t="s">
        <v>186</v>
      </c>
      <c r="L133" s="142"/>
      <c r="M133" s="143" t="s">
        <v>1</v>
      </c>
      <c r="N133" s="144" t="s">
        <v>41</v>
      </c>
      <c r="P133" s="145">
        <f>O133*H133</f>
        <v>0</v>
      </c>
      <c r="Q133" s="145">
        <v>1.3999999999999999E-4</v>
      </c>
      <c r="R133" s="145">
        <f>Q133*H133</f>
        <v>1.3999999999999999E-4</v>
      </c>
      <c r="S133" s="145">
        <v>0</v>
      </c>
      <c r="T133" s="146">
        <f>S133*H133</f>
        <v>0</v>
      </c>
      <c r="AR133" s="147" t="s">
        <v>477</v>
      </c>
      <c r="AT133" s="147" t="s">
        <v>182</v>
      </c>
      <c r="AU133" s="147" t="s">
        <v>85</v>
      </c>
      <c r="AY133" s="17" t="s">
        <v>181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477</v>
      </c>
      <c r="BM133" s="147" t="s">
        <v>540</v>
      </c>
    </row>
    <row r="134" spans="2:65" s="1" customFormat="1" ht="11.25">
      <c r="B134" s="32"/>
      <c r="D134" s="149" t="s">
        <v>190</v>
      </c>
      <c r="F134" s="150" t="s">
        <v>539</v>
      </c>
      <c r="I134" s="151"/>
      <c r="L134" s="32"/>
      <c r="M134" s="152"/>
      <c r="T134" s="56"/>
      <c r="AT134" s="17" t="s">
        <v>190</v>
      </c>
      <c r="AU134" s="17" t="s">
        <v>85</v>
      </c>
    </row>
    <row r="135" spans="2:65" s="1" customFormat="1" ht="24.2" customHeight="1">
      <c r="B135" s="134"/>
      <c r="C135" s="135" t="s">
        <v>91</v>
      </c>
      <c r="D135" s="135" t="s">
        <v>182</v>
      </c>
      <c r="E135" s="136" t="s">
        <v>541</v>
      </c>
      <c r="F135" s="137" t="s">
        <v>542</v>
      </c>
      <c r="G135" s="138" t="s">
        <v>185</v>
      </c>
      <c r="H135" s="139">
        <v>1</v>
      </c>
      <c r="I135" s="140"/>
      <c r="J135" s="141">
        <f>ROUND(I135*H135,2)</f>
        <v>0</v>
      </c>
      <c r="K135" s="137" t="s">
        <v>186</v>
      </c>
      <c r="L135" s="142"/>
      <c r="M135" s="143" t="s">
        <v>1</v>
      </c>
      <c r="N135" s="144" t="s">
        <v>41</v>
      </c>
      <c r="P135" s="145">
        <f>O135*H135</f>
        <v>0</v>
      </c>
      <c r="Q135" s="145">
        <v>3.0000000000000001E-5</v>
      </c>
      <c r="R135" s="145">
        <f>Q135*H135</f>
        <v>3.0000000000000001E-5</v>
      </c>
      <c r="S135" s="145">
        <v>0</v>
      </c>
      <c r="T135" s="146">
        <f>S135*H135</f>
        <v>0</v>
      </c>
      <c r="AR135" s="147" t="s">
        <v>477</v>
      </c>
      <c r="AT135" s="147" t="s">
        <v>182</v>
      </c>
      <c r="AU135" s="147" t="s">
        <v>85</v>
      </c>
      <c r="AY135" s="17" t="s">
        <v>181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477</v>
      </c>
      <c r="BM135" s="147" t="s">
        <v>543</v>
      </c>
    </row>
    <row r="136" spans="2:65" s="1" customFormat="1" ht="11.25">
      <c r="B136" s="32"/>
      <c r="D136" s="149" t="s">
        <v>190</v>
      </c>
      <c r="F136" s="150" t="s">
        <v>542</v>
      </c>
      <c r="I136" s="151"/>
      <c r="L136" s="32"/>
      <c r="M136" s="152"/>
      <c r="T136" s="56"/>
      <c r="AT136" s="17" t="s">
        <v>190</v>
      </c>
      <c r="AU136" s="17" t="s">
        <v>85</v>
      </c>
    </row>
    <row r="137" spans="2:65" s="1" customFormat="1" ht="16.5" customHeight="1">
      <c r="B137" s="134"/>
      <c r="C137" s="135" t="s">
        <v>200</v>
      </c>
      <c r="D137" s="135" t="s">
        <v>182</v>
      </c>
      <c r="E137" s="136" t="s">
        <v>544</v>
      </c>
      <c r="F137" s="137" t="s">
        <v>545</v>
      </c>
      <c r="G137" s="138" t="s">
        <v>185</v>
      </c>
      <c r="H137" s="139">
        <v>2</v>
      </c>
      <c r="I137" s="140"/>
      <c r="J137" s="141">
        <f>ROUND(I137*H137,2)</f>
        <v>0</v>
      </c>
      <c r="K137" s="137" t="s">
        <v>186</v>
      </c>
      <c r="L137" s="142"/>
      <c r="M137" s="143" t="s">
        <v>1</v>
      </c>
      <c r="N137" s="144" t="s">
        <v>41</v>
      </c>
      <c r="P137" s="145">
        <f>O137*H137</f>
        <v>0</v>
      </c>
      <c r="Q137" s="145">
        <v>4.6999999999999999E-4</v>
      </c>
      <c r="R137" s="145">
        <f>Q137*H137</f>
        <v>9.3999999999999997E-4</v>
      </c>
      <c r="S137" s="145">
        <v>0</v>
      </c>
      <c r="T137" s="146">
        <f>S137*H137</f>
        <v>0</v>
      </c>
      <c r="AR137" s="147" t="s">
        <v>477</v>
      </c>
      <c r="AT137" s="147" t="s">
        <v>182</v>
      </c>
      <c r="AU137" s="147" t="s">
        <v>85</v>
      </c>
      <c r="AY137" s="17" t="s">
        <v>181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83</v>
      </c>
      <c r="BK137" s="148">
        <f>ROUND(I137*H137,2)</f>
        <v>0</v>
      </c>
      <c r="BL137" s="17" t="s">
        <v>477</v>
      </c>
      <c r="BM137" s="147" t="s">
        <v>601</v>
      </c>
    </row>
    <row r="138" spans="2:65" s="1" customFormat="1" ht="11.25">
      <c r="B138" s="32"/>
      <c r="D138" s="149" t="s">
        <v>190</v>
      </c>
      <c r="F138" s="150" t="s">
        <v>545</v>
      </c>
      <c r="I138" s="151"/>
      <c r="L138" s="32"/>
      <c r="M138" s="152"/>
      <c r="T138" s="56"/>
      <c r="AT138" s="17" t="s">
        <v>190</v>
      </c>
      <c r="AU138" s="17" t="s">
        <v>85</v>
      </c>
    </row>
    <row r="139" spans="2:65" s="1" customFormat="1" ht="24.2" customHeight="1">
      <c r="B139" s="134"/>
      <c r="C139" s="135" t="s">
        <v>204</v>
      </c>
      <c r="D139" s="135" t="s">
        <v>182</v>
      </c>
      <c r="E139" s="136" t="s">
        <v>547</v>
      </c>
      <c r="F139" s="137" t="s">
        <v>548</v>
      </c>
      <c r="G139" s="138" t="s">
        <v>185</v>
      </c>
      <c r="H139" s="139">
        <v>11</v>
      </c>
      <c r="I139" s="140"/>
      <c r="J139" s="141">
        <f>ROUND(I139*H139,2)</f>
        <v>0</v>
      </c>
      <c r="K139" s="137" t="s">
        <v>186</v>
      </c>
      <c r="L139" s="142"/>
      <c r="M139" s="143" t="s">
        <v>1</v>
      </c>
      <c r="N139" s="144" t="s">
        <v>41</v>
      </c>
      <c r="P139" s="145">
        <f>O139*H139</f>
        <v>0</v>
      </c>
      <c r="Q139" s="145">
        <v>4.0000000000000002E-4</v>
      </c>
      <c r="R139" s="145">
        <f>Q139*H139</f>
        <v>4.4000000000000003E-3</v>
      </c>
      <c r="S139" s="145">
        <v>0</v>
      </c>
      <c r="T139" s="146">
        <f>S139*H139</f>
        <v>0</v>
      </c>
      <c r="AR139" s="147" t="s">
        <v>477</v>
      </c>
      <c r="AT139" s="147" t="s">
        <v>182</v>
      </c>
      <c r="AU139" s="147" t="s">
        <v>85</v>
      </c>
      <c r="AY139" s="17" t="s">
        <v>181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83</v>
      </c>
      <c r="BK139" s="148">
        <f>ROUND(I139*H139,2)</f>
        <v>0</v>
      </c>
      <c r="BL139" s="17" t="s">
        <v>477</v>
      </c>
      <c r="BM139" s="147" t="s">
        <v>549</v>
      </c>
    </row>
    <row r="140" spans="2:65" s="1" customFormat="1" ht="19.5">
      <c r="B140" s="32"/>
      <c r="D140" s="149" t="s">
        <v>190</v>
      </c>
      <c r="F140" s="150" t="s">
        <v>548</v>
      </c>
      <c r="I140" s="151"/>
      <c r="L140" s="32"/>
      <c r="M140" s="152"/>
      <c r="T140" s="56"/>
      <c r="AT140" s="17" t="s">
        <v>190</v>
      </c>
      <c r="AU140" s="17" t="s">
        <v>85</v>
      </c>
    </row>
    <row r="141" spans="2:65" s="1" customFormat="1" ht="24.2" customHeight="1">
      <c r="B141" s="134"/>
      <c r="C141" s="135" t="s">
        <v>209</v>
      </c>
      <c r="D141" s="135" t="s">
        <v>182</v>
      </c>
      <c r="E141" s="136" t="s">
        <v>559</v>
      </c>
      <c r="F141" s="137" t="s">
        <v>563</v>
      </c>
      <c r="G141" s="138" t="s">
        <v>185</v>
      </c>
      <c r="H141" s="139">
        <v>3</v>
      </c>
      <c r="I141" s="140"/>
      <c r="J141" s="141">
        <f>ROUND(I141*H141,2)</f>
        <v>0</v>
      </c>
      <c r="K141" s="137" t="s">
        <v>561</v>
      </c>
      <c r="L141" s="142"/>
      <c r="M141" s="143" t="s">
        <v>1</v>
      </c>
      <c r="N141" s="144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477</v>
      </c>
      <c r="AT141" s="147" t="s">
        <v>182</v>
      </c>
      <c r="AU141" s="147" t="s">
        <v>85</v>
      </c>
      <c r="AY141" s="17" t="s">
        <v>181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477</v>
      </c>
      <c r="BM141" s="147" t="s">
        <v>562</v>
      </c>
    </row>
    <row r="142" spans="2:65" s="1" customFormat="1" ht="11.25">
      <c r="B142" s="32"/>
      <c r="D142" s="149" t="s">
        <v>190</v>
      </c>
      <c r="F142" s="150" t="s">
        <v>563</v>
      </c>
      <c r="I142" s="151"/>
      <c r="L142" s="32"/>
      <c r="M142" s="152"/>
      <c r="T142" s="56"/>
      <c r="AT142" s="17" t="s">
        <v>190</v>
      </c>
      <c r="AU142" s="17" t="s">
        <v>85</v>
      </c>
    </row>
    <row r="143" spans="2:65" s="1" customFormat="1" ht="24.2" customHeight="1">
      <c r="B143" s="134"/>
      <c r="C143" s="153" t="s">
        <v>214</v>
      </c>
      <c r="D143" s="153" t="s">
        <v>191</v>
      </c>
      <c r="E143" s="154" t="s">
        <v>564</v>
      </c>
      <c r="F143" s="155" t="s">
        <v>565</v>
      </c>
      <c r="G143" s="156" t="s">
        <v>185</v>
      </c>
      <c r="H143" s="157">
        <v>1</v>
      </c>
      <c r="I143" s="158"/>
      <c r="J143" s="159">
        <f>ROUND(I143*H143,2)</f>
        <v>0</v>
      </c>
      <c r="K143" s="155" t="s">
        <v>186</v>
      </c>
      <c r="L143" s="32"/>
      <c r="M143" s="160" t="s">
        <v>1</v>
      </c>
      <c r="N143" s="161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188</v>
      </c>
      <c r="AT143" s="147" t="s">
        <v>191</v>
      </c>
      <c r="AU143" s="147" t="s">
        <v>85</v>
      </c>
      <c r="AY143" s="17" t="s">
        <v>181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188</v>
      </c>
      <c r="BM143" s="147" t="s">
        <v>566</v>
      </c>
    </row>
    <row r="144" spans="2:65" s="1" customFormat="1" ht="19.5">
      <c r="B144" s="32"/>
      <c r="D144" s="149" t="s">
        <v>190</v>
      </c>
      <c r="F144" s="150" t="s">
        <v>567</v>
      </c>
      <c r="I144" s="151"/>
      <c r="L144" s="32"/>
      <c r="M144" s="152"/>
      <c r="T144" s="56"/>
      <c r="AT144" s="17" t="s">
        <v>190</v>
      </c>
      <c r="AU144" s="17" t="s">
        <v>85</v>
      </c>
    </row>
    <row r="145" spans="2:65" s="1" customFormat="1" ht="24.2" customHeight="1">
      <c r="B145" s="134"/>
      <c r="C145" s="153" t="s">
        <v>220</v>
      </c>
      <c r="D145" s="153" t="s">
        <v>191</v>
      </c>
      <c r="E145" s="154" t="s">
        <v>572</v>
      </c>
      <c r="F145" s="155" t="s">
        <v>573</v>
      </c>
      <c r="G145" s="156" t="s">
        <v>185</v>
      </c>
      <c r="H145" s="157">
        <v>2</v>
      </c>
      <c r="I145" s="158"/>
      <c r="J145" s="159">
        <f>ROUND(I145*H145,2)</f>
        <v>0</v>
      </c>
      <c r="K145" s="155" t="s">
        <v>186</v>
      </c>
      <c r="L145" s="32"/>
      <c r="M145" s="160" t="s">
        <v>1</v>
      </c>
      <c r="N145" s="161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188</v>
      </c>
      <c r="AT145" s="147" t="s">
        <v>191</v>
      </c>
      <c r="AU145" s="147" t="s">
        <v>85</v>
      </c>
      <c r="AY145" s="17" t="s">
        <v>181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188</v>
      </c>
      <c r="BM145" s="147" t="s">
        <v>602</v>
      </c>
    </row>
    <row r="146" spans="2:65" s="1" customFormat="1" ht="19.5">
      <c r="B146" s="32"/>
      <c r="D146" s="149" t="s">
        <v>190</v>
      </c>
      <c r="F146" s="150" t="s">
        <v>575</v>
      </c>
      <c r="I146" s="151"/>
      <c r="L146" s="32"/>
      <c r="M146" s="152"/>
      <c r="T146" s="56"/>
      <c r="AT146" s="17" t="s">
        <v>190</v>
      </c>
      <c r="AU146" s="17" t="s">
        <v>85</v>
      </c>
    </row>
    <row r="147" spans="2:65" s="1" customFormat="1" ht="24.2" customHeight="1">
      <c r="B147" s="134"/>
      <c r="C147" s="153" t="s">
        <v>224</v>
      </c>
      <c r="D147" s="153" t="s">
        <v>191</v>
      </c>
      <c r="E147" s="154" t="s">
        <v>568</v>
      </c>
      <c r="F147" s="155" t="s">
        <v>569</v>
      </c>
      <c r="G147" s="156" t="s">
        <v>185</v>
      </c>
      <c r="H147" s="157">
        <v>1</v>
      </c>
      <c r="I147" s="158"/>
      <c r="J147" s="159">
        <f>ROUND(I147*H147,2)</f>
        <v>0</v>
      </c>
      <c r="K147" s="155" t="s">
        <v>186</v>
      </c>
      <c r="L147" s="32"/>
      <c r="M147" s="160" t="s">
        <v>1</v>
      </c>
      <c r="N147" s="161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188</v>
      </c>
      <c r="AT147" s="147" t="s">
        <v>191</v>
      </c>
      <c r="AU147" s="147" t="s">
        <v>85</v>
      </c>
      <c r="AY147" s="17" t="s">
        <v>181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188</v>
      </c>
      <c r="BM147" s="147" t="s">
        <v>570</v>
      </c>
    </row>
    <row r="148" spans="2:65" s="1" customFormat="1" ht="19.5">
      <c r="B148" s="32"/>
      <c r="D148" s="149" t="s">
        <v>190</v>
      </c>
      <c r="F148" s="150" t="s">
        <v>571</v>
      </c>
      <c r="I148" s="151"/>
      <c r="L148" s="32"/>
      <c r="M148" s="152"/>
      <c r="T148" s="56"/>
      <c r="AT148" s="17" t="s">
        <v>190</v>
      </c>
      <c r="AU148" s="17" t="s">
        <v>85</v>
      </c>
    </row>
    <row r="149" spans="2:65" s="1" customFormat="1" ht="24.2" customHeight="1">
      <c r="B149" s="134"/>
      <c r="C149" s="153" t="s">
        <v>228</v>
      </c>
      <c r="D149" s="153" t="s">
        <v>191</v>
      </c>
      <c r="E149" s="154" t="s">
        <v>584</v>
      </c>
      <c r="F149" s="155" t="s">
        <v>585</v>
      </c>
      <c r="G149" s="156" t="s">
        <v>185</v>
      </c>
      <c r="H149" s="157">
        <v>11</v>
      </c>
      <c r="I149" s="158"/>
      <c r="J149" s="159">
        <f>ROUND(I149*H149,2)</f>
        <v>0</v>
      </c>
      <c r="K149" s="155" t="s">
        <v>186</v>
      </c>
      <c r="L149" s="32"/>
      <c r="M149" s="160" t="s">
        <v>1</v>
      </c>
      <c r="N149" s="161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188</v>
      </c>
      <c r="AT149" s="147" t="s">
        <v>191</v>
      </c>
      <c r="AU149" s="147" t="s">
        <v>85</v>
      </c>
      <c r="AY149" s="17" t="s">
        <v>181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188</v>
      </c>
      <c r="BM149" s="147" t="s">
        <v>603</v>
      </c>
    </row>
    <row r="150" spans="2:65" s="1" customFormat="1" ht="19.5">
      <c r="B150" s="32"/>
      <c r="D150" s="149" t="s">
        <v>190</v>
      </c>
      <c r="F150" s="150" t="s">
        <v>587</v>
      </c>
      <c r="I150" s="151"/>
      <c r="L150" s="32"/>
      <c r="M150" s="152"/>
      <c r="T150" s="56"/>
      <c r="AT150" s="17" t="s">
        <v>190</v>
      </c>
      <c r="AU150" s="17" t="s">
        <v>85</v>
      </c>
    </row>
    <row r="151" spans="2:65" s="1" customFormat="1" ht="24.2" customHeight="1">
      <c r="B151" s="134"/>
      <c r="C151" s="153" t="s">
        <v>232</v>
      </c>
      <c r="D151" s="153" t="s">
        <v>191</v>
      </c>
      <c r="E151" s="154" t="s">
        <v>576</v>
      </c>
      <c r="F151" s="155" t="s">
        <v>577</v>
      </c>
      <c r="G151" s="156" t="s">
        <v>185</v>
      </c>
      <c r="H151" s="157">
        <v>3</v>
      </c>
      <c r="I151" s="158"/>
      <c r="J151" s="159">
        <f>ROUND(I151*H151,2)</f>
        <v>0</v>
      </c>
      <c r="K151" s="155" t="s">
        <v>186</v>
      </c>
      <c r="L151" s="32"/>
      <c r="M151" s="160" t="s">
        <v>1</v>
      </c>
      <c r="N151" s="161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188</v>
      </c>
      <c r="AT151" s="147" t="s">
        <v>191</v>
      </c>
      <c r="AU151" s="147" t="s">
        <v>85</v>
      </c>
      <c r="AY151" s="17" t="s">
        <v>181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188</v>
      </c>
      <c r="BM151" s="147" t="s">
        <v>604</v>
      </c>
    </row>
    <row r="152" spans="2:65" s="1" customFormat="1" ht="19.5">
      <c r="B152" s="32"/>
      <c r="D152" s="149" t="s">
        <v>190</v>
      </c>
      <c r="F152" s="150" t="s">
        <v>579</v>
      </c>
      <c r="I152" s="151"/>
      <c r="L152" s="32"/>
      <c r="M152" s="152"/>
      <c r="T152" s="56"/>
      <c r="AT152" s="17" t="s">
        <v>190</v>
      </c>
      <c r="AU152" s="17" t="s">
        <v>85</v>
      </c>
    </row>
    <row r="153" spans="2:65" s="1" customFormat="1" ht="33" customHeight="1">
      <c r="B153" s="134"/>
      <c r="C153" s="153" t="s">
        <v>8</v>
      </c>
      <c r="D153" s="153" t="s">
        <v>191</v>
      </c>
      <c r="E153" s="154" t="s">
        <v>580</v>
      </c>
      <c r="F153" s="155" t="s">
        <v>581</v>
      </c>
      <c r="G153" s="156" t="s">
        <v>185</v>
      </c>
      <c r="H153" s="157">
        <v>1</v>
      </c>
      <c r="I153" s="158"/>
      <c r="J153" s="159">
        <f>ROUND(I153*H153,2)</f>
        <v>0</v>
      </c>
      <c r="K153" s="155" t="s">
        <v>186</v>
      </c>
      <c r="L153" s="32"/>
      <c r="M153" s="160" t="s">
        <v>1</v>
      </c>
      <c r="N153" s="161" t="s">
        <v>41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188</v>
      </c>
      <c r="AT153" s="147" t="s">
        <v>191</v>
      </c>
      <c r="AU153" s="147" t="s">
        <v>85</v>
      </c>
      <c r="AY153" s="17" t="s">
        <v>181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188</v>
      </c>
      <c r="BM153" s="147" t="s">
        <v>582</v>
      </c>
    </row>
    <row r="154" spans="2:65" s="1" customFormat="1" ht="19.5">
      <c r="B154" s="32"/>
      <c r="D154" s="149" t="s">
        <v>190</v>
      </c>
      <c r="F154" s="150" t="s">
        <v>583</v>
      </c>
      <c r="I154" s="151"/>
      <c r="L154" s="32"/>
      <c r="M154" s="152"/>
      <c r="T154" s="56"/>
      <c r="AT154" s="17" t="s">
        <v>190</v>
      </c>
      <c r="AU154" s="17" t="s">
        <v>85</v>
      </c>
    </row>
    <row r="155" spans="2:65" s="1" customFormat="1" ht="24.2" customHeight="1">
      <c r="B155" s="134"/>
      <c r="C155" s="153" t="s">
        <v>239</v>
      </c>
      <c r="D155" s="153" t="s">
        <v>191</v>
      </c>
      <c r="E155" s="154" t="s">
        <v>507</v>
      </c>
      <c r="F155" s="155" t="s">
        <v>508</v>
      </c>
      <c r="G155" s="156" t="s">
        <v>185</v>
      </c>
      <c r="H155" s="157">
        <v>1</v>
      </c>
      <c r="I155" s="158"/>
      <c r="J155" s="159">
        <f>ROUND(I155*H155,2)</f>
        <v>0</v>
      </c>
      <c r="K155" s="155" t="s">
        <v>186</v>
      </c>
      <c r="L155" s="32"/>
      <c r="M155" s="160" t="s">
        <v>1</v>
      </c>
      <c r="N155" s="161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188</v>
      </c>
      <c r="AT155" s="147" t="s">
        <v>191</v>
      </c>
      <c r="AU155" s="147" t="s">
        <v>85</v>
      </c>
      <c r="AY155" s="17" t="s">
        <v>181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188</v>
      </c>
      <c r="BM155" s="147" t="s">
        <v>605</v>
      </c>
    </row>
    <row r="156" spans="2:65" s="1" customFormat="1" ht="19.5">
      <c r="B156" s="32"/>
      <c r="D156" s="149" t="s">
        <v>190</v>
      </c>
      <c r="F156" s="150" t="s">
        <v>510</v>
      </c>
      <c r="I156" s="151"/>
      <c r="L156" s="32"/>
      <c r="M156" s="152"/>
      <c r="T156" s="56"/>
      <c r="AT156" s="17" t="s">
        <v>190</v>
      </c>
      <c r="AU156" s="17" t="s">
        <v>85</v>
      </c>
    </row>
    <row r="157" spans="2:65" s="1" customFormat="1" ht="16.5" customHeight="1">
      <c r="B157" s="134"/>
      <c r="C157" s="153" t="s">
        <v>244</v>
      </c>
      <c r="D157" s="153" t="s">
        <v>191</v>
      </c>
      <c r="E157" s="154" t="s">
        <v>511</v>
      </c>
      <c r="F157" s="155" t="s">
        <v>512</v>
      </c>
      <c r="G157" s="156" t="s">
        <v>185</v>
      </c>
      <c r="H157" s="157">
        <v>1</v>
      </c>
      <c r="I157" s="158"/>
      <c r="J157" s="159">
        <f>ROUND(I157*H157,2)</f>
        <v>0</v>
      </c>
      <c r="K157" s="155" t="s">
        <v>186</v>
      </c>
      <c r="L157" s="32"/>
      <c r="M157" s="160" t="s">
        <v>1</v>
      </c>
      <c r="N157" s="161" t="s">
        <v>41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188</v>
      </c>
      <c r="AT157" s="147" t="s">
        <v>191</v>
      </c>
      <c r="AU157" s="147" t="s">
        <v>85</v>
      </c>
      <c r="AY157" s="17" t="s">
        <v>181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83</v>
      </c>
      <c r="BK157" s="148">
        <f>ROUND(I157*H157,2)</f>
        <v>0</v>
      </c>
      <c r="BL157" s="17" t="s">
        <v>188</v>
      </c>
      <c r="BM157" s="147" t="s">
        <v>606</v>
      </c>
    </row>
    <row r="158" spans="2:65" s="1" customFormat="1" ht="29.25">
      <c r="B158" s="32"/>
      <c r="D158" s="149" t="s">
        <v>190</v>
      </c>
      <c r="F158" s="150" t="s">
        <v>514</v>
      </c>
      <c r="I158" s="151"/>
      <c r="L158" s="32"/>
      <c r="M158" s="152"/>
      <c r="T158" s="56"/>
      <c r="AT158" s="17" t="s">
        <v>190</v>
      </c>
      <c r="AU158" s="17" t="s">
        <v>85</v>
      </c>
    </row>
    <row r="159" spans="2:65" s="11" customFormat="1" ht="20.85" customHeight="1">
      <c r="B159" s="124"/>
      <c r="D159" s="125" t="s">
        <v>75</v>
      </c>
      <c r="E159" s="162" t="s">
        <v>182</v>
      </c>
      <c r="F159" s="162" t="s">
        <v>259</v>
      </c>
      <c r="I159" s="127"/>
      <c r="J159" s="163">
        <f>BK159</f>
        <v>0</v>
      </c>
      <c r="L159" s="124"/>
      <c r="M159" s="129"/>
      <c r="P159" s="130">
        <v>0</v>
      </c>
      <c r="R159" s="130">
        <v>0</v>
      </c>
      <c r="T159" s="131">
        <v>0</v>
      </c>
      <c r="AR159" s="125" t="s">
        <v>91</v>
      </c>
      <c r="AT159" s="132" t="s">
        <v>75</v>
      </c>
      <c r="AU159" s="132" t="s">
        <v>85</v>
      </c>
      <c r="AY159" s="125" t="s">
        <v>181</v>
      </c>
      <c r="BK159" s="133">
        <v>0</v>
      </c>
    </row>
    <row r="160" spans="2:65" s="11" customFormat="1" ht="20.85" customHeight="1">
      <c r="B160" s="124"/>
      <c r="D160" s="125" t="s">
        <v>75</v>
      </c>
      <c r="E160" s="162" t="s">
        <v>515</v>
      </c>
      <c r="F160" s="162" t="s">
        <v>516</v>
      </c>
      <c r="I160" s="127"/>
      <c r="J160" s="163">
        <f>BK160</f>
        <v>0</v>
      </c>
      <c r="L160" s="124"/>
      <c r="M160" s="129"/>
      <c r="P160" s="130">
        <f>SUM(P161:P162)</f>
        <v>0</v>
      </c>
      <c r="R160" s="130">
        <f>SUM(R161:R162)</f>
        <v>0</v>
      </c>
      <c r="T160" s="131">
        <f>SUM(T161:T162)</f>
        <v>0</v>
      </c>
      <c r="AR160" s="125" t="s">
        <v>91</v>
      </c>
      <c r="AT160" s="132" t="s">
        <v>75</v>
      </c>
      <c r="AU160" s="132" t="s">
        <v>85</v>
      </c>
      <c r="AY160" s="125" t="s">
        <v>181</v>
      </c>
      <c r="BK160" s="133">
        <f>SUM(BK161:BK162)</f>
        <v>0</v>
      </c>
    </row>
    <row r="161" spans="2:65" s="1" customFormat="1" ht="21.75" customHeight="1">
      <c r="B161" s="134"/>
      <c r="C161" s="153" t="s">
        <v>250</v>
      </c>
      <c r="D161" s="153" t="s">
        <v>191</v>
      </c>
      <c r="E161" s="154" t="s">
        <v>517</v>
      </c>
      <c r="F161" s="155" t="s">
        <v>518</v>
      </c>
      <c r="G161" s="156" t="s">
        <v>185</v>
      </c>
      <c r="H161" s="157">
        <v>1</v>
      </c>
      <c r="I161" s="158"/>
      <c r="J161" s="159">
        <f>ROUND(I161*H161,2)</f>
        <v>0</v>
      </c>
      <c r="K161" s="155" t="s">
        <v>186</v>
      </c>
      <c r="L161" s="32"/>
      <c r="M161" s="160" t="s">
        <v>1</v>
      </c>
      <c r="N161" s="161" t="s">
        <v>41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248</v>
      </c>
      <c r="AT161" s="147" t="s">
        <v>191</v>
      </c>
      <c r="AU161" s="147" t="s">
        <v>91</v>
      </c>
      <c r="AY161" s="17" t="s">
        <v>181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248</v>
      </c>
      <c r="BM161" s="147" t="s">
        <v>519</v>
      </c>
    </row>
    <row r="162" spans="2:65" s="1" customFormat="1" ht="19.5">
      <c r="B162" s="32"/>
      <c r="D162" s="149" t="s">
        <v>190</v>
      </c>
      <c r="F162" s="150" t="s">
        <v>520</v>
      </c>
      <c r="I162" s="151"/>
      <c r="L162" s="32"/>
      <c r="M162" s="165"/>
      <c r="N162" s="166"/>
      <c r="O162" s="166"/>
      <c r="P162" s="166"/>
      <c r="Q162" s="166"/>
      <c r="R162" s="166"/>
      <c r="S162" s="166"/>
      <c r="T162" s="167"/>
      <c r="AT162" s="17" t="s">
        <v>190</v>
      </c>
      <c r="AU162" s="17" t="s">
        <v>91</v>
      </c>
    </row>
    <row r="163" spans="2:65" s="1" customFormat="1" ht="6.95" customHeight="1"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32"/>
    </row>
  </sheetData>
  <autoFilter ref="C127:K162" xr:uid="{00000000-0009-0000-0000-000004000000}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104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.75">
      <c r="B8" s="20"/>
      <c r="D8" s="27" t="s">
        <v>151</v>
      </c>
      <c r="L8" s="20"/>
    </row>
    <row r="9" spans="2:46" ht="23.25" customHeight="1">
      <c r="B9" s="20"/>
      <c r="E9" s="242" t="s">
        <v>152</v>
      </c>
      <c r="F9" s="226"/>
      <c r="G9" s="226"/>
      <c r="H9" s="226"/>
      <c r="L9" s="20"/>
    </row>
    <row r="10" spans="2:46" ht="12" customHeight="1">
      <c r="B10" s="20"/>
      <c r="D10" s="27" t="s">
        <v>153</v>
      </c>
      <c r="L10" s="20"/>
    </row>
    <row r="11" spans="2:46" s="1" customFormat="1" ht="16.5" customHeight="1">
      <c r="B11" s="32"/>
      <c r="E11" s="204" t="s">
        <v>154</v>
      </c>
      <c r="F11" s="244"/>
      <c r="G11" s="244"/>
      <c r="H11" s="244"/>
      <c r="L11" s="32"/>
    </row>
    <row r="12" spans="2:46" s="1" customFormat="1" ht="12" customHeight="1">
      <c r="B12" s="32"/>
      <c r="D12" s="27" t="s">
        <v>492</v>
      </c>
      <c r="L12" s="32"/>
    </row>
    <row r="13" spans="2:46" s="1" customFormat="1" ht="16.5" customHeight="1">
      <c r="B13" s="32"/>
      <c r="E13" s="198" t="s">
        <v>607</v>
      </c>
      <c r="F13" s="244"/>
      <c r="G13" s="244"/>
      <c r="H13" s="244"/>
      <c r="L13" s="32"/>
    </row>
    <row r="14" spans="2:46" s="1" customFormat="1" ht="11.25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6. 6. 2025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45" t="str">
        <f>'Rekapitulace stavby'!E14</f>
        <v>Vyplň údaj</v>
      </c>
      <c r="F22" s="225"/>
      <c r="G22" s="225"/>
      <c r="H22" s="225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155</v>
      </c>
      <c r="L24" s="32"/>
    </row>
    <row r="25" spans="2:12" s="1" customFormat="1" ht="18" customHeight="1">
      <c r="B25" s="32"/>
      <c r="E25" s="25" t="s">
        <v>156</v>
      </c>
      <c r="I25" s="27" t="s">
        <v>27</v>
      </c>
      <c r="J25" s="25" t="s">
        <v>1</v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34</v>
      </c>
      <c r="I27" s="27" t="s">
        <v>25</v>
      </c>
      <c r="J27" s="25" t="s">
        <v>155</v>
      </c>
      <c r="L27" s="32"/>
    </row>
    <row r="28" spans="2:12" s="1" customFormat="1" ht="18" customHeight="1">
      <c r="B28" s="32"/>
      <c r="E28" s="25" t="s">
        <v>156</v>
      </c>
      <c r="I28" s="27" t="s">
        <v>27</v>
      </c>
      <c r="J28" s="25" t="s">
        <v>1</v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30" t="s">
        <v>1</v>
      </c>
      <c r="F31" s="230"/>
      <c r="G31" s="230"/>
      <c r="H31" s="230"/>
      <c r="L31" s="94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36</v>
      </c>
      <c r="J34" s="66">
        <f>ROUND(J127, 2)</f>
        <v>0</v>
      </c>
      <c r="L34" s="32"/>
    </row>
    <row r="35" spans="2:12" s="1" customFormat="1" ht="6.95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5" customHeight="1">
      <c r="B36" s="32"/>
      <c r="F36" s="35" t="s">
        <v>38</v>
      </c>
      <c r="I36" s="35" t="s">
        <v>37</v>
      </c>
      <c r="J36" s="35" t="s">
        <v>39</v>
      </c>
      <c r="L36" s="32"/>
    </row>
    <row r="37" spans="2:12" s="1" customFormat="1" ht="14.45" customHeight="1">
      <c r="B37" s="32"/>
      <c r="D37" s="55" t="s">
        <v>40</v>
      </c>
      <c r="E37" s="27" t="s">
        <v>41</v>
      </c>
      <c r="F37" s="85">
        <f>ROUND((SUM(BE127:BE164)),  2)</f>
        <v>0</v>
      </c>
      <c r="I37" s="96">
        <v>0.21</v>
      </c>
      <c r="J37" s="85">
        <f>ROUND(((SUM(BE127:BE164))*I37),  2)</f>
        <v>0</v>
      </c>
      <c r="L37" s="32"/>
    </row>
    <row r="38" spans="2:12" s="1" customFormat="1" ht="14.45" customHeight="1">
      <c r="B38" s="32"/>
      <c r="E38" s="27" t="s">
        <v>42</v>
      </c>
      <c r="F38" s="85">
        <f>ROUND((SUM(BF127:BF164)),  2)</f>
        <v>0</v>
      </c>
      <c r="I38" s="96">
        <v>0.12</v>
      </c>
      <c r="J38" s="85">
        <f>ROUND(((SUM(BF127:BF164))*I38),  2)</f>
        <v>0</v>
      </c>
      <c r="L38" s="32"/>
    </row>
    <row r="39" spans="2:12" s="1" customFormat="1" ht="14.45" hidden="1" customHeight="1">
      <c r="B39" s="32"/>
      <c r="E39" s="27" t="s">
        <v>43</v>
      </c>
      <c r="F39" s="85">
        <f>ROUND((SUM(BG127:BG164)),  2)</f>
        <v>0</v>
      </c>
      <c r="I39" s="96">
        <v>0.21</v>
      </c>
      <c r="J39" s="85">
        <f>0</f>
        <v>0</v>
      </c>
      <c r="L39" s="32"/>
    </row>
    <row r="40" spans="2:12" s="1" customFormat="1" ht="14.45" hidden="1" customHeight="1">
      <c r="B40" s="32"/>
      <c r="E40" s="27" t="s">
        <v>44</v>
      </c>
      <c r="F40" s="85">
        <f>ROUND((SUM(BH127:BH164)),  2)</f>
        <v>0</v>
      </c>
      <c r="I40" s="96">
        <v>0.12</v>
      </c>
      <c r="J40" s="85">
        <f>0</f>
        <v>0</v>
      </c>
      <c r="L40" s="32"/>
    </row>
    <row r="41" spans="2:12" s="1" customFormat="1" ht="14.45" hidden="1" customHeight="1">
      <c r="B41" s="32"/>
      <c r="E41" s="27" t="s">
        <v>45</v>
      </c>
      <c r="F41" s="85">
        <f>ROUND((SUM(BI127:BI164)),  2)</f>
        <v>0</v>
      </c>
      <c r="I41" s="96">
        <v>0</v>
      </c>
      <c r="J41" s="85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7"/>
      <c r="D43" s="98" t="s">
        <v>46</v>
      </c>
      <c r="E43" s="57"/>
      <c r="F43" s="57"/>
      <c r="G43" s="99" t="s">
        <v>47</v>
      </c>
      <c r="H43" s="100" t="s">
        <v>48</v>
      </c>
      <c r="I43" s="57"/>
      <c r="J43" s="101">
        <f>SUM(J34:J41)</f>
        <v>0</v>
      </c>
      <c r="K43" s="102"/>
      <c r="L43" s="32"/>
    </row>
    <row r="44" spans="2:12" s="1" customFormat="1" ht="14.45" customHeight="1">
      <c r="B44" s="32"/>
      <c r="L44" s="32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ht="23.25" customHeight="1">
      <c r="B87" s="20"/>
      <c r="E87" s="242" t="s">
        <v>152</v>
      </c>
      <c r="F87" s="226"/>
      <c r="G87" s="226"/>
      <c r="H87" s="226"/>
      <c r="L87" s="20"/>
    </row>
    <row r="88" spans="2:12" ht="12" customHeight="1">
      <c r="B88" s="20"/>
      <c r="C88" s="27" t="s">
        <v>153</v>
      </c>
      <c r="L88" s="20"/>
    </row>
    <row r="89" spans="2:12" s="1" customFormat="1" ht="16.5" customHeight="1">
      <c r="B89" s="32"/>
      <c r="E89" s="204" t="s">
        <v>154</v>
      </c>
      <c r="F89" s="244"/>
      <c r="G89" s="244"/>
      <c r="H89" s="244"/>
      <c r="L89" s="32"/>
    </row>
    <row r="90" spans="2:12" s="1" customFormat="1" ht="12" customHeight="1">
      <c r="B90" s="32"/>
      <c r="C90" s="27" t="s">
        <v>492</v>
      </c>
      <c r="L90" s="32"/>
    </row>
    <row r="91" spans="2:12" s="1" customFormat="1" ht="16.5" customHeight="1">
      <c r="B91" s="32"/>
      <c r="E91" s="198" t="str">
        <f>E13</f>
        <v>SO.01 -01D - Rozvaděč RP2</v>
      </c>
      <c r="F91" s="244"/>
      <c r="G91" s="244"/>
      <c r="H91" s="244"/>
      <c r="L91" s="32"/>
    </row>
    <row r="92" spans="2:12" s="1" customFormat="1" ht="6.95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Litomyšl</v>
      </c>
      <c r="I93" s="27" t="s">
        <v>22</v>
      </c>
      <c r="J93" s="52" t="str">
        <f>IF(J16="","",J16)</f>
        <v>6. 6. 2025</v>
      </c>
      <c r="L93" s="32"/>
    </row>
    <row r="94" spans="2:12" s="1" customFormat="1" ht="6.95" customHeight="1">
      <c r="B94" s="32"/>
      <c r="L94" s="32"/>
    </row>
    <row r="95" spans="2:12" s="1" customFormat="1" ht="15.2" customHeight="1">
      <c r="B95" s="32"/>
      <c r="C95" s="27" t="s">
        <v>24</v>
      </c>
      <c r="F95" s="25" t="str">
        <f>E19</f>
        <v>Město Litomyšl</v>
      </c>
      <c r="I95" s="27" t="s">
        <v>30</v>
      </c>
      <c r="J95" s="30" t="str">
        <f>E25</f>
        <v>Petr Kovář</v>
      </c>
      <c r="L95" s="32"/>
    </row>
    <row r="96" spans="2:12" s="1" customFormat="1" ht="15.2" customHeight="1">
      <c r="B96" s="32"/>
      <c r="C96" s="27" t="s">
        <v>28</v>
      </c>
      <c r="F96" s="25" t="str">
        <f>IF(E22="","",E22)</f>
        <v>Vyplň údaj</v>
      </c>
      <c r="I96" s="27" t="s">
        <v>34</v>
      </c>
      <c r="J96" s="30" t="str">
        <f>E28</f>
        <v>Petr Kovář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158</v>
      </c>
      <c r="D98" s="97"/>
      <c r="E98" s="97"/>
      <c r="F98" s="97"/>
      <c r="G98" s="97"/>
      <c r="H98" s="97"/>
      <c r="I98" s="97"/>
      <c r="J98" s="106" t="s">
        <v>159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9" customHeight="1">
      <c r="B100" s="32"/>
      <c r="C100" s="107" t="s">
        <v>160</v>
      </c>
      <c r="J100" s="66">
        <f>J127</f>
        <v>0</v>
      </c>
      <c r="L100" s="32"/>
      <c r="AU100" s="17" t="s">
        <v>161</v>
      </c>
    </row>
    <row r="101" spans="2:47" s="8" customFormat="1" ht="24.95" customHeight="1">
      <c r="B101" s="108"/>
      <c r="D101" s="109" t="s">
        <v>522</v>
      </c>
      <c r="E101" s="110"/>
      <c r="F101" s="110"/>
      <c r="G101" s="110"/>
      <c r="H101" s="110"/>
      <c r="I101" s="110"/>
      <c r="J101" s="111">
        <f>J128</f>
        <v>0</v>
      </c>
      <c r="L101" s="108"/>
    </row>
    <row r="102" spans="2:47" s="9" customFormat="1" ht="19.899999999999999" customHeight="1">
      <c r="B102" s="112"/>
      <c r="D102" s="113" t="s">
        <v>608</v>
      </c>
      <c r="E102" s="114"/>
      <c r="F102" s="114"/>
      <c r="G102" s="114"/>
      <c r="H102" s="114"/>
      <c r="I102" s="114"/>
      <c r="J102" s="115">
        <f>J129</f>
        <v>0</v>
      </c>
      <c r="L102" s="112"/>
    </row>
    <row r="103" spans="2:47" s="9" customFormat="1" ht="14.85" customHeight="1">
      <c r="B103" s="112"/>
      <c r="D103" s="113" t="s">
        <v>496</v>
      </c>
      <c r="E103" s="114"/>
      <c r="F103" s="114"/>
      <c r="G103" s="114"/>
      <c r="H103" s="114"/>
      <c r="I103" s="114"/>
      <c r="J103" s="115">
        <f>J162</f>
        <v>0</v>
      </c>
      <c r="L103" s="112"/>
    </row>
    <row r="104" spans="2:47" s="1" customFormat="1" ht="21.75" customHeight="1">
      <c r="B104" s="32"/>
      <c r="L104" s="32"/>
    </row>
    <row r="105" spans="2:47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5" customHeight="1">
      <c r="B110" s="32"/>
      <c r="C110" s="21" t="s">
        <v>166</v>
      </c>
      <c r="L110" s="32"/>
    </row>
    <row r="111" spans="2:47" s="1" customFormat="1" ht="6.95" customHeight="1">
      <c r="B111" s="32"/>
      <c r="L111" s="32"/>
    </row>
    <row r="112" spans="2:47" s="1" customFormat="1" ht="12" customHeight="1">
      <c r="B112" s="32"/>
      <c r="C112" s="27" t="s">
        <v>16</v>
      </c>
      <c r="L112" s="32"/>
    </row>
    <row r="113" spans="2:63" s="1" customFormat="1" ht="16.5" customHeight="1">
      <c r="B113" s="32"/>
      <c r="E113" s="242" t="str">
        <f>E7</f>
        <v>ZUŠ BEDŘICHA SMETANY čp.142, LITOMYŠL</v>
      </c>
      <c r="F113" s="243"/>
      <c r="G113" s="243"/>
      <c r="H113" s="243"/>
      <c r="L113" s="32"/>
    </row>
    <row r="114" spans="2:63" ht="12" customHeight="1">
      <c r="B114" s="20"/>
      <c r="C114" s="27" t="s">
        <v>151</v>
      </c>
      <c r="L114" s="20"/>
    </row>
    <row r="115" spans="2:63" ht="23.25" customHeight="1">
      <c r="B115" s="20"/>
      <c r="E115" s="242" t="s">
        <v>152</v>
      </c>
      <c r="F115" s="226"/>
      <c r="G115" s="226"/>
      <c r="H115" s="226"/>
      <c r="L115" s="20"/>
    </row>
    <row r="116" spans="2:63" ht="12" customHeight="1">
      <c r="B116" s="20"/>
      <c r="C116" s="27" t="s">
        <v>153</v>
      </c>
      <c r="L116" s="20"/>
    </row>
    <row r="117" spans="2:63" s="1" customFormat="1" ht="16.5" customHeight="1">
      <c r="B117" s="32"/>
      <c r="E117" s="204" t="s">
        <v>154</v>
      </c>
      <c r="F117" s="244"/>
      <c r="G117" s="244"/>
      <c r="H117" s="244"/>
      <c r="L117" s="32"/>
    </row>
    <row r="118" spans="2:63" s="1" customFormat="1" ht="12" customHeight="1">
      <c r="B118" s="32"/>
      <c r="C118" s="27" t="s">
        <v>492</v>
      </c>
      <c r="L118" s="32"/>
    </row>
    <row r="119" spans="2:63" s="1" customFormat="1" ht="16.5" customHeight="1">
      <c r="B119" s="32"/>
      <c r="E119" s="198" t="str">
        <f>E13</f>
        <v>SO.01 -01D - Rozvaděč RP2</v>
      </c>
      <c r="F119" s="244"/>
      <c r="G119" s="244"/>
      <c r="H119" s="244"/>
      <c r="L119" s="32"/>
    </row>
    <row r="120" spans="2:63" s="1" customFormat="1" ht="6.95" customHeight="1">
      <c r="B120" s="32"/>
      <c r="L120" s="32"/>
    </row>
    <row r="121" spans="2:63" s="1" customFormat="1" ht="12" customHeight="1">
      <c r="B121" s="32"/>
      <c r="C121" s="27" t="s">
        <v>20</v>
      </c>
      <c r="F121" s="25" t="str">
        <f>F16</f>
        <v>Litomyšl</v>
      </c>
      <c r="I121" s="27" t="s">
        <v>22</v>
      </c>
      <c r="J121" s="52" t="str">
        <f>IF(J16="","",J16)</f>
        <v>6. 6. 2025</v>
      </c>
      <c r="L121" s="32"/>
    </row>
    <row r="122" spans="2:63" s="1" customFormat="1" ht="6.95" customHeight="1">
      <c r="B122" s="32"/>
      <c r="L122" s="32"/>
    </row>
    <row r="123" spans="2:63" s="1" customFormat="1" ht="15.2" customHeight="1">
      <c r="B123" s="32"/>
      <c r="C123" s="27" t="s">
        <v>24</v>
      </c>
      <c r="F123" s="25" t="str">
        <f>E19</f>
        <v>Město Litomyšl</v>
      </c>
      <c r="I123" s="27" t="s">
        <v>30</v>
      </c>
      <c r="J123" s="30" t="str">
        <f>E25</f>
        <v>Petr Kovář</v>
      </c>
      <c r="L123" s="32"/>
    </row>
    <row r="124" spans="2:63" s="1" customFormat="1" ht="15.2" customHeight="1">
      <c r="B124" s="32"/>
      <c r="C124" s="27" t="s">
        <v>28</v>
      </c>
      <c r="F124" s="25" t="str">
        <f>IF(E22="","",E22)</f>
        <v>Vyplň údaj</v>
      </c>
      <c r="I124" s="27" t="s">
        <v>34</v>
      </c>
      <c r="J124" s="30" t="str">
        <f>E28</f>
        <v>Petr Kovář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16"/>
      <c r="C126" s="117" t="s">
        <v>167</v>
      </c>
      <c r="D126" s="118" t="s">
        <v>61</v>
      </c>
      <c r="E126" s="118" t="s">
        <v>57</v>
      </c>
      <c r="F126" s="118" t="s">
        <v>58</v>
      </c>
      <c r="G126" s="118" t="s">
        <v>168</v>
      </c>
      <c r="H126" s="118" t="s">
        <v>169</v>
      </c>
      <c r="I126" s="118" t="s">
        <v>170</v>
      </c>
      <c r="J126" s="118" t="s">
        <v>159</v>
      </c>
      <c r="K126" s="119" t="s">
        <v>171</v>
      </c>
      <c r="L126" s="116"/>
      <c r="M126" s="59" t="s">
        <v>1</v>
      </c>
      <c r="N126" s="60" t="s">
        <v>40</v>
      </c>
      <c r="O126" s="60" t="s">
        <v>172</v>
      </c>
      <c r="P126" s="60" t="s">
        <v>173</v>
      </c>
      <c r="Q126" s="60" t="s">
        <v>174</v>
      </c>
      <c r="R126" s="60" t="s">
        <v>175</v>
      </c>
      <c r="S126" s="60" t="s">
        <v>176</v>
      </c>
      <c r="T126" s="61" t="s">
        <v>177</v>
      </c>
    </row>
    <row r="127" spans="2:63" s="1" customFormat="1" ht="22.9" customHeight="1">
      <c r="B127" s="32"/>
      <c r="C127" s="64" t="s">
        <v>178</v>
      </c>
      <c r="J127" s="120">
        <f>BK127</f>
        <v>0</v>
      </c>
      <c r="L127" s="32"/>
      <c r="M127" s="62"/>
      <c r="N127" s="53"/>
      <c r="O127" s="53"/>
      <c r="P127" s="121">
        <f>P128</f>
        <v>0</v>
      </c>
      <c r="Q127" s="53"/>
      <c r="R127" s="121">
        <f>R128</f>
        <v>9.5700000000000004E-3</v>
      </c>
      <c r="S127" s="53"/>
      <c r="T127" s="122">
        <f>T128</f>
        <v>0</v>
      </c>
      <c r="AT127" s="17" t="s">
        <v>75</v>
      </c>
      <c r="AU127" s="17" t="s">
        <v>161</v>
      </c>
      <c r="BK127" s="123">
        <f>BK128</f>
        <v>0</v>
      </c>
    </row>
    <row r="128" spans="2:63" s="11" customFormat="1" ht="25.9" customHeight="1">
      <c r="B128" s="124"/>
      <c r="D128" s="125" t="s">
        <v>75</v>
      </c>
      <c r="E128" s="126" t="s">
        <v>524</v>
      </c>
      <c r="F128" s="126" t="s">
        <v>525</v>
      </c>
      <c r="I128" s="127"/>
      <c r="J128" s="128">
        <f>BK128</f>
        <v>0</v>
      </c>
      <c r="L128" s="124"/>
      <c r="M128" s="129"/>
      <c r="P128" s="130">
        <f>P129</f>
        <v>0</v>
      </c>
      <c r="R128" s="130">
        <f>R129</f>
        <v>9.5700000000000004E-3</v>
      </c>
      <c r="T128" s="131">
        <f>T129</f>
        <v>0</v>
      </c>
      <c r="AR128" s="125" t="s">
        <v>200</v>
      </c>
      <c r="AT128" s="132" t="s">
        <v>75</v>
      </c>
      <c r="AU128" s="132" t="s">
        <v>76</v>
      </c>
      <c r="AY128" s="125" t="s">
        <v>181</v>
      </c>
      <c r="BK128" s="133">
        <f>BK129</f>
        <v>0</v>
      </c>
    </row>
    <row r="129" spans="2:65" s="11" customFormat="1" ht="22.9" customHeight="1">
      <c r="B129" s="124"/>
      <c r="D129" s="125" t="s">
        <v>75</v>
      </c>
      <c r="E129" s="162" t="s">
        <v>506</v>
      </c>
      <c r="F129" s="162" t="s">
        <v>609</v>
      </c>
      <c r="I129" s="127"/>
      <c r="J129" s="163">
        <f>BK129</f>
        <v>0</v>
      </c>
      <c r="L129" s="124"/>
      <c r="M129" s="129"/>
      <c r="P129" s="130">
        <f>P130+SUM(P131:P162)</f>
        <v>0</v>
      </c>
      <c r="R129" s="130">
        <f>R130+SUM(R131:R162)</f>
        <v>9.5700000000000004E-3</v>
      </c>
      <c r="T129" s="131">
        <f>T130+SUM(T131:T162)</f>
        <v>0</v>
      </c>
      <c r="AR129" s="125" t="s">
        <v>200</v>
      </c>
      <c r="AT129" s="132" t="s">
        <v>75</v>
      </c>
      <c r="AU129" s="132" t="s">
        <v>83</v>
      </c>
      <c r="AY129" s="125" t="s">
        <v>181</v>
      </c>
      <c r="BK129" s="133">
        <f>BK130+SUM(BK131:BK162)</f>
        <v>0</v>
      </c>
    </row>
    <row r="130" spans="2:65" s="1" customFormat="1" ht="24.2" customHeight="1">
      <c r="B130" s="134"/>
      <c r="C130" s="135" t="s">
        <v>83</v>
      </c>
      <c r="D130" s="135" t="s">
        <v>182</v>
      </c>
      <c r="E130" s="136" t="s">
        <v>598</v>
      </c>
      <c r="F130" s="137" t="s">
        <v>599</v>
      </c>
      <c r="G130" s="138" t="s">
        <v>185</v>
      </c>
      <c r="H130" s="139">
        <v>1</v>
      </c>
      <c r="I130" s="140"/>
      <c r="J130" s="141">
        <f>ROUND(I130*H130,2)</f>
        <v>0</v>
      </c>
      <c r="K130" s="137" t="s">
        <v>186</v>
      </c>
      <c r="L130" s="142"/>
      <c r="M130" s="143" t="s">
        <v>1</v>
      </c>
      <c r="N130" s="144" t="s">
        <v>41</v>
      </c>
      <c r="P130" s="145">
        <f>O130*H130</f>
        <v>0</v>
      </c>
      <c r="Q130" s="145">
        <v>2.6099999999999999E-3</v>
      </c>
      <c r="R130" s="145">
        <f>Q130*H130</f>
        <v>2.6099999999999999E-3</v>
      </c>
      <c r="S130" s="145">
        <v>0</v>
      </c>
      <c r="T130" s="146">
        <f>S130*H130</f>
        <v>0</v>
      </c>
      <c r="AR130" s="147" t="s">
        <v>247</v>
      </c>
      <c r="AT130" s="147" t="s">
        <v>182</v>
      </c>
      <c r="AU130" s="147" t="s">
        <v>85</v>
      </c>
      <c r="AY130" s="17" t="s">
        <v>181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248</v>
      </c>
      <c r="BM130" s="147" t="s">
        <v>610</v>
      </c>
    </row>
    <row r="131" spans="2:65" s="1" customFormat="1" ht="19.5">
      <c r="B131" s="32"/>
      <c r="D131" s="149" t="s">
        <v>190</v>
      </c>
      <c r="F131" s="150" t="s">
        <v>599</v>
      </c>
      <c r="I131" s="151"/>
      <c r="L131" s="32"/>
      <c r="M131" s="152"/>
      <c r="T131" s="56"/>
      <c r="AT131" s="17" t="s">
        <v>190</v>
      </c>
      <c r="AU131" s="17" t="s">
        <v>85</v>
      </c>
    </row>
    <row r="132" spans="2:65" s="1" customFormat="1" ht="16.5" customHeight="1">
      <c r="B132" s="134"/>
      <c r="C132" s="135" t="s">
        <v>85</v>
      </c>
      <c r="D132" s="135" t="s">
        <v>182</v>
      </c>
      <c r="E132" s="136" t="s">
        <v>538</v>
      </c>
      <c r="F132" s="137" t="s">
        <v>539</v>
      </c>
      <c r="G132" s="138" t="s">
        <v>185</v>
      </c>
      <c r="H132" s="139">
        <v>1</v>
      </c>
      <c r="I132" s="140"/>
      <c r="J132" s="141">
        <f>ROUND(I132*H132,2)</f>
        <v>0</v>
      </c>
      <c r="K132" s="137" t="s">
        <v>186</v>
      </c>
      <c r="L132" s="142"/>
      <c r="M132" s="143" t="s">
        <v>1</v>
      </c>
      <c r="N132" s="144" t="s">
        <v>41</v>
      </c>
      <c r="P132" s="145">
        <f>O132*H132</f>
        <v>0</v>
      </c>
      <c r="Q132" s="145">
        <v>1.3999999999999999E-4</v>
      </c>
      <c r="R132" s="145">
        <f>Q132*H132</f>
        <v>1.3999999999999999E-4</v>
      </c>
      <c r="S132" s="145">
        <v>0</v>
      </c>
      <c r="T132" s="146">
        <f>S132*H132</f>
        <v>0</v>
      </c>
      <c r="AR132" s="147" t="s">
        <v>477</v>
      </c>
      <c r="AT132" s="147" t="s">
        <v>182</v>
      </c>
      <c r="AU132" s="147" t="s">
        <v>85</v>
      </c>
      <c r="AY132" s="17" t="s">
        <v>181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477</v>
      </c>
      <c r="BM132" s="147" t="s">
        <v>540</v>
      </c>
    </row>
    <row r="133" spans="2:65" s="1" customFormat="1" ht="11.25">
      <c r="B133" s="32"/>
      <c r="D133" s="149" t="s">
        <v>190</v>
      </c>
      <c r="F133" s="150" t="s">
        <v>539</v>
      </c>
      <c r="I133" s="151"/>
      <c r="L133" s="32"/>
      <c r="M133" s="152"/>
      <c r="T133" s="56"/>
      <c r="AT133" s="17" t="s">
        <v>190</v>
      </c>
      <c r="AU133" s="17" t="s">
        <v>85</v>
      </c>
    </row>
    <row r="134" spans="2:65" s="1" customFormat="1" ht="24.2" customHeight="1">
      <c r="B134" s="134"/>
      <c r="C134" s="135" t="s">
        <v>91</v>
      </c>
      <c r="D134" s="135" t="s">
        <v>182</v>
      </c>
      <c r="E134" s="136" t="s">
        <v>541</v>
      </c>
      <c r="F134" s="137" t="s">
        <v>542</v>
      </c>
      <c r="G134" s="138" t="s">
        <v>185</v>
      </c>
      <c r="H134" s="139">
        <v>1</v>
      </c>
      <c r="I134" s="140"/>
      <c r="J134" s="141">
        <f>ROUND(I134*H134,2)</f>
        <v>0</v>
      </c>
      <c r="K134" s="137" t="s">
        <v>186</v>
      </c>
      <c r="L134" s="142"/>
      <c r="M134" s="143" t="s">
        <v>1</v>
      </c>
      <c r="N134" s="144" t="s">
        <v>41</v>
      </c>
      <c r="P134" s="145">
        <f>O134*H134</f>
        <v>0</v>
      </c>
      <c r="Q134" s="145">
        <v>3.0000000000000001E-5</v>
      </c>
      <c r="R134" s="145">
        <f>Q134*H134</f>
        <v>3.0000000000000001E-5</v>
      </c>
      <c r="S134" s="145">
        <v>0</v>
      </c>
      <c r="T134" s="146">
        <f>S134*H134</f>
        <v>0</v>
      </c>
      <c r="AR134" s="147" t="s">
        <v>477</v>
      </c>
      <c r="AT134" s="147" t="s">
        <v>182</v>
      </c>
      <c r="AU134" s="147" t="s">
        <v>85</v>
      </c>
      <c r="AY134" s="17" t="s">
        <v>181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477</v>
      </c>
      <c r="BM134" s="147" t="s">
        <v>543</v>
      </c>
    </row>
    <row r="135" spans="2:65" s="1" customFormat="1" ht="11.25">
      <c r="B135" s="32"/>
      <c r="D135" s="149" t="s">
        <v>190</v>
      </c>
      <c r="F135" s="150" t="s">
        <v>542</v>
      </c>
      <c r="I135" s="151"/>
      <c r="L135" s="32"/>
      <c r="M135" s="152"/>
      <c r="T135" s="56"/>
      <c r="AT135" s="17" t="s">
        <v>190</v>
      </c>
      <c r="AU135" s="17" t="s">
        <v>85</v>
      </c>
    </row>
    <row r="136" spans="2:65" s="1" customFormat="1" ht="16.5" customHeight="1">
      <c r="B136" s="134"/>
      <c r="C136" s="135" t="s">
        <v>200</v>
      </c>
      <c r="D136" s="135" t="s">
        <v>182</v>
      </c>
      <c r="E136" s="136" t="s">
        <v>544</v>
      </c>
      <c r="F136" s="137" t="s">
        <v>545</v>
      </c>
      <c r="G136" s="138" t="s">
        <v>185</v>
      </c>
      <c r="H136" s="139">
        <v>2</v>
      </c>
      <c r="I136" s="140"/>
      <c r="J136" s="141">
        <f>ROUND(I136*H136,2)</f>
        <v>0</v>
      </c>
      <c r="K136" s="137" t="s">
        <v>186</v>
      </c>
      <c r="L136" s="142"/>
      <c r="M136" s="143" t="s">
        <v>1</v>
      </c>
      <c r="N136" s="144" t="s">
        <v>41</v>
      </c>
      <c r="P136" s="145">
        <f>O136*H136</f>
        <v>0</v>
      </c>
      <c r="Q136" s="145">
        <v>4.6999999999999999E-4</v>
      </c>
      <c r="R136" s="145">
        <f>Q136*H136</f>
        <v>9.3999999999999997E-4</v>
      </c>
      <c r="S136" s="145">
        <v>0</v>
      </c>
      <c r="T136" s="146">
        <f>S136*H136</f>
        <v>0</v>
      </c>
      <c r="AR136" s="147" t="s">
        <v>477</v>
      </c>
      <c r="AT136" s="147" t="s">
        <v>182</v>
      </c>
      <c r="AU136" s="147" t="s">
        <v>85</v>
      </c>
      <c r="AY136" s="17" t="s">
        <v>181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477</v>
      </c>
      <c r="BM136" s="147" t="s">
        <v>611</v>
      </c>
    </row>
    <row r="137" spans="2:65" s="1" customFormat="1" ht="11.25">
      <c r="B137" s="32"/>
      <c r="D137" s="149" t="s">
        <v>190</v>
      </c>
      <c r="F137" s="150" t="s">
        <v>545</v>
      </c>
      <c r="I137" s="151"/>
      <c r="L137" s="32"/>
      <c r="M137" s="152"/>
      <c r="T137" s="56"/>
      <c r="AT137" s="17" t="s">
        <v>190</v>
      </c>
      <c r="AU137" s="17" t="s">
        <v>85</v>
      </c>
    </row>
    <row r="138" spans="2:65" s="1" customFormat="1" ht="24.2" customHeight="1">
      <c r="B138" s="134"/>
      <c r="C138" s="135" t="s">
        <v>204</v>
      </c>
      <c r="D138" s="135" t="s">
        <v>182</v>
      </c>
      <c r="E138" s="136" t="s">
        <v>547</v>
      </c>
      <c r="F138" s="137" t="s">
        <v>548</v>
      </c>
      <c r="G138" s="138" t="s">
        <v>185</v>
      </c>
      <c r="H138" s="139">
        <v>12</v>
      </c>
      <c r="I138" s="140"/>
      <c r="J138" s="141">
        <f>ROUND(I138*H138,2)</f>
        <v>0</v>
      </c>
      <c r="K138" s="137" t="s">
        <v>186</v>
      </c>
      <c r="L138" s="142"/>
      <c r="M138" s="143" t="s">
        <v>1</v>
      </c>
      <c r="N138" s="144" t="s">
        <v>41</v>
      </c>
      <c r="P138" s="145">
        <f>O138*H138</f>
        <v>0</v>
      </c>
      <c r="Q138" s="145">
        <v>4.0000000000000002E-4</v>
      </c>
      <c r="R138" s="145">
        <f>Q138*H138</f>
        <v>4.8000000000000004E-3</v>
      </c>
      <c r="S138" s="145">
        <v>0</v>
      </c>
      <c r="T138" s="146">
        <f>S138*H138</f>
        <v>0</v>
      </c>
      <c r="AR138" s="147" t="s">
        <v>477</v>
      </c>
      <c r="AT138" s="147" t="s">
        <v>182</v>
      </c>
      <c r="AU138" s="147" t="s">
        <v>85</v>
      </c>
      <c r="AY138" s="17" t="s">
        <v>181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477</v>
      </c>
      <c r="BM138" s="147" t="s">
        <v>549</v>
      </c>
    </row>
    <row r="139" spans="2:65" s="1" customFormat="1" ht="19.5">
      <c r="B139" s="32"/>
      <c r="D139" s="149" t="s">
        <v>190</v>
      </c>
      <c r="F139" s="150" t="s">
        <v>548</v>
      </c>
      <c r="I139" s="151"/>
      <c r="L139" s="32"/>
      <c r="M139" s="152"/>
      <c r="T139" s="56"/>
      <c r="AT139" s="17" t="s">
        <v>190</v>
      </c>
      <c r="AU139" s="17" t="s">
        <v>85</v>
      </c>
    </row>
    <row r="140" spans="2:65" s="1" customFormat="1" ht="24.2" customHeight="1">
      <c r="B140" s="134"/>
      <c r="C140" s="135" t="s">
        <v>209</v>
      </c>
      <c r="D140" s="135" t="s">
        <v>182</v>
      </c>
      <c r="E140" s="136" t="s">
        <v>612</v>
      </c>
      <c r="F140" s="137" t="s">
        <v>613</v>
      </c>
      <c r="G140" s="138" t="s">
        <v>185</v>
      </c>
      <c r="H140" s="139">
        <v>1</v>
      </c>
      <c r="I140" s="140"/>
      <c r="J140" s="141">
        <f>ROUND(I140*H140,2)</f>
        <v>0</v>
      </c>
      <c r="K140" s="137" t="s">
        <v>186</v>
      </c>
      <c r="L140" s="142"/>
      <c r="M140" s="143" t="s">
        <v>1</v>
      </c>
      <c r="N140" s="144" t="s">
        <v>41</v>
      </c>
      <c r="P140" s="145">
        <f>O140*H140</f>
        <v>0</v>
      </c>
      <c r="Q140" s="145">
        <v>1.0499999999999999E-3</v>
      </c>
      <c r="R140" s="145">
        <f>Q140*H140</f>
        <v>1.0499999999999999E-3</v>
      </c>
      <c r="S140" s="145">
        <v>0</v>
      </c>
      <c r="T140" s="146">
        <f>S140*H140</f>
        <v>0</v>
      </c>
      <c r="AR140" s="147" t="s">
        <v>477</v>
      </c>
      <c r="AT140" s="147" t="s">
        <v>182</v>
      </c>
      <c r="AU140" s="147" t="s">
        <v>85</v>
      </c>
      <c r="AY140" s="17" t="s">
        <v>181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477</v>
      </c>
      <c r="BM140" s="147" t="s">
        <v>614</v>
      </c>
    </row>
    <row r="141" spans="2:65" s="1" customFormat="1" ht="19.5">
      <c r="B141" s="32"/>
      <c r="D141" s="149" t="s">
        <v>190</v>
      </c>
      <c r="F141" s="150" t="s">
        <v>613</v>
      </c>
      <c r="I141" s="151"/>
      <c r="L141" s="32"/>
      <c r="M141" s="152"/>
      <c r="T141" s="56"/>
      <c r="AT141" s="17" t="s">
        <v>190</v>
      </c>
      <c r="AU141" s="17" t="s">
        <v>85</v>
      </c>
    </row>
    <row r="142" spans="2:65" s="1" customFormat="1" ht="24.2" customHeight="1">
      <c r="B142" s="134"/>
      <c r="C142" s="135" t="s">
        <v>214</v>
      </c>
      <c r="D142" s="135" t="s">
        <v>182</v>
      </c>
      <c r="E142" s="136" t="s">
        <v>559</v>
      </c>
      <c r="F142" s="137" t="s">
        <v>563</v>
      </c>
      <c r="G142" s="138" t="s">
        <v>185</v>
      </c>
      <c r="H142" s="139">
        <v>1</v>
      </c>
      <c r="I142" s="140"/>
      <c r="J142" s="141">
        <f>ROUND(I142*H142,2)</f>
        <v>0</v>
      </c>
      <c r="K142" s="137" t="s">
        <v>561</v>
      </c>
      <c r="L142" s="142"/>
      <c r="M142" s="143" t="s">
        <v>1</v>
      </c>
      <c r="N142" s="144" t="s">
        <v>41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477</v>
      </c>
      <c r="AT142" s="147" t="s">
        <v>182</v>
      </c>
      <c r="AU142" s="147" t="s">
        <v>85</v>
      </c>
      <c r="AY142" s="17" t="s">
        <v>181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477</v>
      </c>
      <c r="BM142" s="147" t="s">
        <v>562</v>
      </c>
    </row>
    <row r="143" spans="2:65" s="1" customFormat="1" ht="11.25">
      <c r="B143" s="32"/>
      <c r="D143" s="149" t="s">
        <v>190</v>
      </c>
      <c r="F143" s="150" t="s">
        <v>563</v>
      </c>
      <c r="I143" s="151"/>
      <c r="L143" s="32"/>
      <c r="M143" s="152"/>
      <c r="T143" s="56"/>
      <c r="AT143" s="17" t="s">
        <v>190</v>
      </c>
      <c r="AU143" s="17" t="s">
        <v>85</v>
      </c>
    </row>
    <row r="144" spans="2:65" s="1" customFormat="1" ht="24.2" customHeight="1">
      <c r="B144" s="134"/>
      <c r="C144" s="153" t="s">
        <v>220</v>
      </c>
      <c r="D144" s="153" t="s">
        <v>191</v>
      </c>
      <c r="E144" s="154" t="s">
        <v>564</v>
      </c>
      <c r="F144" s="155" t="s">
        <v>565</v>
      </c>
      <c r="G144" s="156" t="s">
        <v>185</v>
      </c>
      <c r="H144" s="157">
        <v>1</v>
      </c>
      <c r="I144" s="158"/>
      <c r="J144" s="159">
        <f>ROUND(I144*H144,2)</f>
        <v>0</v>
      </c>
      <c r="K144" s="155" t="s">
        <v>186</v>
      </c>
      <c r="L144" s="32"/>
      <c r="M144" s="160" t="s">
        <v>1</v>
      </c>
      <c r="N144" s="161" t="s">
        <v>41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188</v>
      </c>
      <c r="AT144" s="147" t="s">
        <v>191</v>
      </c>
      <c r="AU144" s="147" t="s">
        <v>85</v>
      </c>
      <c r="AY144" s="17" t="s">
        <v>181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188</v>
      </c>
      <c r="BM144" s="147" t="s">
        <v>566</v>
      </c>
    </row>
    <row r="145" spans="2:65" s="1" customFormat="1" ht="19.5">
      <c r="B145" s="32"/>
      <c r="D145" s="149" t="s">
        <v>190</v>
      </c>
      <c r="F145" s="150" t="s">
        <v>567</v>
      </c>
      <c r="I145" s="151"/>
      <c r="L145" s="32"/>
      <c r="M145" s="152"/>
      <c r="T145" s="56"/>
      <c r="AT145" s="17" t="s">
        <v>190</v>
      </c>
      <c r="AU145" s="17" t="s">
        <v>85</v>
      </c>
    </row>
    <row r="146" spans="2:65" s="1" customFormat="1" ht="24.2" customHeight="1">
      <c r="B146" s="134"/>
      <c r="C146" s="153" t="s">
        <v>224</v>
      </c>
      <c r="D146" s="153" t="s">
        <v>191</v>
      </c>
      <c r="E146" s="154" t="s">
        <v>568</v>
      </c>
      <c r="F146" s="155" t="s">
        <v>569</v>
      </c>
      <c r="G146" s="156" t="s">
        <v>185</v>
      </c>
      <c r="H146" s="157">
        <v>1</v>
      </c>
      <c r="I146" s="158"/>
      <c r="J146" s="159">
        <f>ROUND(I146*H146,2)</f>
        <v>0</v>
      </c>
      <c r="K146" s="155" t="s">
        <v>186</v>
      </c>
      <c r="L146" s="32"/>
      <c r="M146" s="160" t="s">
        <v>1</v>
      </c>
      <c r="N146" s="161" t="s">
        <v>41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188</v>
      </c>
      <c r="AT146" s="147" t="s">
        <v>191</v>
      </c>
      <c r="AU146" s="147" t="s">
        <v>85</v>
      </c>
      <c r="AY146" s="17" t="s">
        <v>181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83</v>
      </c>
      <c r="BK146" s="148">
        <f>ROUND(I146*H146,2)</f>
        <v>0</v>
      </c>
      <c r="BL146" s="17" t="s">
        <v>188</v>
      </c>
      <c r="BM146" s="147" t="s">
        <v>570</v>
      </c>
    </row>
    <row r="147" spans="2:65" s="1" customFormat="1" ht="19.5">
      <c r="B147" s="32"/>
      <c r="D147" s="149" t="s">
        <v>190</v>
      </c>
      <c r="F147" s="150" t="s">
        <v>571</v>
      </c>
      <c r="I147" s="151"/>
      <c r="L147" s="32"/>
      <c r="M147" s="152"/>
      <c r="T147" s="56"/>
      <c r="AT147" s="17" t="s">
        <v>190</v>
      </c>
      <c r="AU147" s="17" t="s">
        <v>85</v>
      </c>
    </row>
    <row r="148" spans="2:65" s="1" customFormat="1" ht="24.2" customHeight="1">
      <c r="B148" s="134"/>
      <c r="C148" s="153" t="s">
        <v>228</v>
      </c>
      <c r="D148" s="153" t="s">
        <v>191</v>
      </c>
      <c r="E148" s="154" t="s">
        <v>584</v>
      </c>
      <c r="F148" s="155" t="s">
        <v>585</v>
      </c>
      <c r="G148" s="156" t="s">
        <v>185</v>
      </c>
      <c r="H148" s="157">
        <v>12</v>
      </c>
      <c r="I148" s="158"/>
      <c r="J148" s="159">
        <f>ROUND(I148*H148,2)</f>
        <v>0</v>
      </c>
      <c r="K148" s="155" t="s">
        <v>186</v>
      </c>
      <c r="L148" s="32"/>
      <c r="M148" s="160" t="s">
        <v>1</v>
      </c>
      <c r="N148" s="161" t="s">
        <v>41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188</v>
      </c>
      <c r="AT148" s="147" t="s">
        <v>191</v>
      </c>
      <c r="AU148" s="147" t="s">
        <v>85</v>
      </c>
      <c r="AY148" s="17" t="s">
        <v>181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188</v>
      </c>
      <c r="BM148" s="147" t="s">
        <v>615</v>
      </c>
    </row>
    <row r="149" spans="2:65" s="1" customFormat="1" ht="19.5">
      <c r="B149" s="32"/>
      <c r="D149" s="149" t="s">
        <v>190</v>
      </c>
      <c r="F149" s="150" t="s">
        <v>587</v>
      </c>
      <c r="I149" s="151"/>
      <c r="L149" s="32"/>
      <c r="M149" s="152"/>
      <c r="T149" s="56"/>
      <c r="AT149" s="17" t="s">
        <v>190</v>
      </c>
      <c r="AU149" s="17" t="s">
        <v>85</v>
      </c>
    </row>
    <row r="150" spans="2:65" s="1" customFormat="1" ht="24.2" customHeight="1">
      <c r="B150" s="134"/>
      <c r="C150" s="153" t="s">
        <v>232</v>
      </c>
      <c r="D150" s="153" t="s">
        <v>191</v>
      </c>
      <c r="E150" s="154" t="s">
        <v>588</v>
      </c>
      <c r="F150" s="155" t="s">
        <v>589</v>
      </c>
      <c r="G150" s="156" t="s">
        <v>185</v>
      </c>
      <c r="H150" s="157">
        <v>1</v>
      </c>
      <c r="I150" s="158"/>
      <c r="J150" s="159">
        <f>ROUND(I150*H150,2)</f>
        <v>0</v>
      </c>
      <c r="K150" s="155" t="s">
        <v>186</v>
      </c>
      <c r="L150" s="32"/>
      <c r="M150" s="160" t="s">
        <v>1</v>
      </c>
      <c r="N150" s="161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188</v>
      </c>
      <c r="AT150" s="147" t="s">
        <v>191</v>
      </c>
      <c r="AU150" s="147" t="s">
        <v>85</v>
      </c>
      <c r="AY150" s="17" t="s">
        <v>181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188</v>
      </c>
      <c r="BM150" s="147" t="s">
        <v>616</v>
      </c>
    </row>
    <row r="151" spans="2:65" s="1" customFormat="1" ht="11.25">
      <c r="B151" s="32"/>
      <c r="D151" s="149" t="s">
        <v>190</v>
      </c>
      <c r="F151" s="150" t="s">
        <v>591</v>
      </c>
      <c r="I151" s="151"/>
      <c r="L151" s="32"/>
      <c r="M151" s="152"/>
      <c r="T151" s="56"/>
      <c r="AT151" s="17" t="s">
        <v>190</v>
      </c>
      <c r="AU151" s="17" t="s">
        <v>85</v>
      </c>
    </row>
    <row r="152" spans="2:65" s="1" customFormat="1" ht="33" customHeight="1">
      <c r="B152" s="134"/>
      <c r="C152" s="153" t="s">
        <v>8</v>
      </c>
      <c r="D152" s="153" t="s">
        <v>191</v>
      </c>
      <c r="E152" s="154" t="s">
        <v>580</v>
      </c>
      <c r="F152" s="155" t="s">
        <v>581</v>
      </c>
      <c r="G152" s="156" t="s">
        <v>185</v>
      </c>
      <c r="H152" s="157">
        <v>1</v>
      </c>
      <c r="I152" s="158"/>
      <c r="J152" s="159">
        <f>ROUND(I152*H152,2)</f>
        <v>0</v>
      </c>
      <c r="K152" s="155" t="s">
        <v>186</v>
      </c>
      <c r="L152" s="32"/>
      <c r="M152" s="160" t="s">
        <v>1</v>
      </c>
      <c r="N152" s="161" t="s">
        <v>41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188</v>
      </c>
      <c r="AT152" s="147" t="s">
        <v>191</v>
      </c>
      <c r="AU152" s="147" t="s">
        <v>85</v>
      </c>
      <c r="AY152" s="17" t="s">
        <v>181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83</v>
      </c>
      <c r="BK152" s="148">
        <f>ROUND(I152*H152,2)</f>
        <v>0</v>
      </c>
      <c r="BL152" s="17" t="s">
        <v>188</v>
      </c>
      <c r="BM152" s="147" t="s">
        <v>582</v>
      </c>
    </row>
    <row r="153" spans="2:65" s="1" customFormat="1" ht="19.5">
      <c r="B153" s="32"/>
      <c r="D153" s="149" t="s">
        <v>190</v>
      </c>
      <c r="F153" s="150" t="s">
        <v>583</v>
      </c>
      <c r="I153" s="151"/>
      <c r="L153" s="32"/>
      <c r="M153" s="152"/>
      <c r="T153" s="56"/>
      <c r="AT153" s="17" t="s">
        <v>190</v>
      </c>
      <c r="AU153" s="17" t="s">
        <v>85</v>
      </c>
    </row>
    <row r="154" spans="2:65" s="1" customFormat="1" ht="24.2" customHeight="1">
      <c r="B154" s="134"/>
      <c r="C154" s="153" t="s">
        <v>239</v>
      </c>
      <c r="D154" s="153" t="s">
        <v>191</v>
      </c>
      <c r="E154" s="154" t="s">
        <v>576</v>
      </c>
      <c r="F154" s="155" t="s">
        <v>577</v>
      </c>
      <c r="G154" s="156" t="s">
        <v>185</v>
      </c>
      <c r="H154" s="157">
        <v>1</v>
      </c>
      <c r="I154" s="158"/>
      <c r="J154" s="159">
        <f>ROUND(I154*H154,2)</f>
        <v>0</v>
      </c>
      <c r="K154" s="155" t="s">
        <v>186</v>
      </c>
      <c r="L154" s="32"/>
      <c r="M154" s="160" t="s">
        <v>1</v>
      </c>
      <c r="N154" s="161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188</v>
      </c>
      <c r="AT154" s="147" t="s">
        <v>191</v>
      </c>
      <c r="AU154" s="147" t="s">
        <v>85</v>
      </c>
      <c r="AY154" s="17" t="s">
        <v>181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188</v>
      </c>
      <c r="BM154" s="147" t="s">
        <v>604</v>
      </c>
    </row>
    <row r="155" spans="2:65" s="1" customFormat="1" ht="19.5">
      <c r="B155" s="32"/>
      <c r="D155" s="149" t="s">
        <v>190</v>
      </c>
      <c r="F155" s="150" t="s">
        <v>579</v>
      </c>
      <c r="I155" s="151"/>
      <c r="L155" s="32"/>
      <c r="M155" s="152"/>
      <c r="T155" s="56"/>
      <c r="AT155" s="17" t="s">
        <v>190</v>
      </c>
      <c r="AU155" s="17" t="s">
        <v>85</v>
      </c>
    </row>
    <row r="156" spans="2:65" s="1" customFormat="1" ht="24.2" customHeight="1">
      <c r="B156" s="134"/>
      <c r="C156" s="153" t="s">
        <v>244</v>
      </c>
      <c r="D156" s="153" t="s">
        <v>191</v>
      </c>
      <c r="E156" s="154" t="s">
        <v>572</v>
      </c>
      <c r="F156" s="155" t="s">
        <v>573</v>
      </c>
      <c r="G156" s="156" t="s">
        <v>185</v>
      </c>
      <c r="H156" s="157">
        <v>2</v>
      </c>
      <c r="I156" s="158"/>
      <c r="J156" s="159">
        <f>ROUND(I156*H156,2)</f>
        <v>0</v>
      </c>
      <c r="K156" s="155" t="s">
        <v>186</v>
      </c>
      <c r="L156" s="32"/>
      <c r="M156" s="160" t="s">
        <v>1</v>
      </c>
      <c r="N156" s="161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188</v>
      </c>
      <c r="AT156" s="147" t="s">
        <v>191</v>
      </c>
      <c r="AU156" s="147" t="s">
        <v>85</v>
      </c>
      <c r="AY156" s="17" t="s">
        <v>181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188</v>
      </c>
      <c r="BM156" s="147" t="s">
        <v>617</v>
      </c>
    </row>
    <row r="157" spans="2:65" s="1" customFormat="1" ht="19.5">
      <c r="B157" s="32"/>
      <c r="D157" s="149" t="s">
        <v>190</v>
      </c>
      <c r="F157" s="150" t="s">
        <v>575</v>
      </c>
      <c r="I157" s="151"/>
      <c r="L157" s="32"/>
      <c r="M157" s="152"/>
      <c r="T157" s="56"/>
      <c r="AT157" s="17" t="s">
        <v>190</v>
      </c>
      <c r="AU157" s="17" t="s">
        <v>85</v>
      </c>
    </row>
    <row r="158" spans="2:65" s="1" customFormat="1" ht="24.2" customHeight="1">
      <c r="B158" s="134"/>
      <c r="C158" s="153" t="s">
        <v>250</v>
      </c>
      <c r="D158" s="153" t="s">
        <v>191</v>
      </c>
      <c r="E158" s="154" t="s">
        <v>507</v>
      </c>
      <c r="F158" s="155" t="s">
        <v>508</v>
      </c>
      <c r="G158" s="156" t="s">
        <v>185</v>
      </c>
      <c r="H158" s="157">
        <v>1</v>
      </c>
      <c r="I158" s="158"/>
      <c r="J158" s="159">
        <f>ROUND(I158*H158,2)</f>
        <v>0</v>
      </c>
      <c r="K158" s="155" t="s">
        <v>186</v>
      </c>
      <c r="L158" s="32"/>
      <c r="M158" s="160" t="s">
        <v>1</v>
      </c>
      <c r="N158" s="161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188</v>
      </c>
      <c r="AT158" s="147" t="s">
        <v>191</v>
      </c>
      <c r="AU158" s="147" t="s">
        <v>85</v>
      </c>
      <c r="AY158" s="17" t="s">
        <v>181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188</v>
      </c>
      <c r="BM158" s="147" t="s">
        <v>618</v>
      </c>
    </row>
    <row r="159" spans="2:65" s="1" customFormat="1" ht="19.5">
      <c r="B159" s="32"/>
      <c r="D159" s="149" t="s">
        <v>190</v>
      </c>
      <c r="F159" s="150" t="s">
        <v>510</v>
      </c>
      <c r="I159" s="151"/>
      <c r="L159" s="32"/>
      <c r="M159" s="152"/>
      <c r="T159" s="56"/>
      <c r="AT159" s="17" t="s">
        <v>190</v>
      </c>
      <c r="AU159" s="17" t="s">
        <v>85</v>
      </c>
    </row>
    <row r="160" spans="2:65" s="1" customFormat="1" ht="16.5" customHeight="1">
      <c r="B160" s="134"/>
      <c r="C160" s="153" t="s">
        <v>188</v>
      </c>
      <c r="D160" s="153" t="s">
        <v>191</v>
      </c>
      <c r="E160" s="154" t="s">
        <v>511</v>
      </c>
      <c r="F160" s="155" t="s">
        <v>512</v>
      </c>
      <c r="G160" s="156" t="s">
        <v>185</v>
      </c>
      <c r="H160" s="157">
        <v>1</v>
      </c>
      <c r="I160" s="158"/>
      <c r="J160" s="159">
        <f>ROUND(I160*H160,2)</f>
        <v>0</v>
      </c>
      <c r="K160" s="155" t="s">
        <v>186</v>
      </c>
      <c r="L160" s="32"/>
      <c r="M160" s="160" t="s">
        <v>1</v>
      </c>
      <c r="N160" s="161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188</v>
      </c>
      <c r="AT160" s="147" t="s">
        <v>191</v>
      </c>
      <c r="AU160" s="147" t="s">
        <v>85</v>
      </c>
      <c r="AY160" s="17" t="s">
        <v>181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188</v>
      </c>
      <c r="BM160" s="147" t="s">
        <v>619</v>
      </c>
    </row>
    <row r="161" spans="2:65" s="1" customFormat="1" ht="29.25">
      <c r="B161" s="32"/>
      <c r="D161" s="149" t="s">
        <v>190</v>
      </c>
      <c r="F161" s="150" t="s">
        <v>514</v>
      </c>
      <c r="I161" s="151"/>
      <c r="L161" s="32"/>
      <c r="M161" s="152"/>
      <c r="T161" s="56"/>
      <c r="AT161" s="17" t="s">
        <v>190</v>
      </c>
      <c r="AU161" s="17" t="s">
        <v>85</v>
      </c>
    </row>
    <row r="162" spans="2:65" s="11" customFormat="1" ht="20.85" customHeight="1">
      <c r="B162" s="124"/>
      <c r="D162" s="125" t="s">
        <v>75</v>
      </c>
      <c r="E162" s="162" t="s">
        <v>515</v>
      </c>
      <c r="F162" s="162" t="s">
        <v>516</v>
      </c>
      <c r="I162" s="127"/>
      <c r="J162" s="163">
        <f>BK162</f>
        <v>0</v>
      </c>
      <c r="L162" s="124"/>
      <c r="M162" s="129"/>
      <c r="P162" s="130">
        <f>SUM(P163:P164)</f>
        <v>0</v>
      </c>
      <c r="R162" s="130">
        <f>SUM(R163:R164)</f>
        <v>0</v>
      </c>
      <c r="T162" s="131">
        <f>SUM(T163:T164)</f>
        <v>0</v>
      </c>
      <c r="AR162" s="125" t="s">
        <v>91</v>
      </c>
      <c r="AT162" s="132" t="s">
        <v>75</v>
      </c>
      <c r="AU162" s="132" t="s">
        <v>85</v>
      </c>
      <c r="AY162" s="125" t="s">
        <v>181</v>
      </c>
      <c r="BK162" s="133">
        <f>SUM(BK163:BK164)</f>
        <v>0</v>
      </c>
    </row>
    <row r="163" spans="2:65" s="1" customFormat="1" ht="21.75" customHeight="1">
      <c r="B163" s="134"/>
      <c r="C163" s="153" t="s">
        <v>261</v>
      </c>
      <c r="D163" s="153" t="s">
        <v>191</v>
      </c>
      <c r="E163" s="154" t="s">
        <v>517</v>
      </c>
      <c r="F163" s="155" t="s">
        <v>518</v>
      </c>
      <c r="G163" s="156" t="s">
        <v>185</v>
      </c>
      <c r="H163" s="157">
        <v>1</v>
      </c>
      <c r="I163" s="158"/>
      <c r="J163" s="159">
        <f>ROUND(I163*H163,2)</f>
        <v>0</v>
      </c>
      <c r="K163" s="155" t="s">
        <v>186</v>
      </c>
      <c r="L163" s="32"/>
      <c r="M163" s="160" t="s">
        <v>1</v>
      </c>
      <c r="N163" s="161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248</v>
      </c>
      <c r="AT163" s="147" t="s">
        <v>191</v>
      </c>
      <c r="AU163" s="147" t="s">
        <v>91</v>
      </c>
      <c r="AY163" s="17" t="s">
        <v>181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248</v>
      </c>
      <c r="BM163" s="147" t="s">
        <v>519</v>
      </c>
    </row>
    <row r="164" spans="2:65" s="1" customFormat="1" ht="19.5">
      <c r="B164" s="32"/>
      <c r="D164" s="149" t="s">
        <v>190</v>
      </c>
      <c r="F164" s="150" t="s">
        <v>520</v>
      </c>
      <c r="I164" s="151"/>
      <c r="L164" s="32"/>
      <c r="M164" s="165"/>
      <c r="N164" s="166"/>
      <c r="O164" s="166"/>
      <c r="P164" s="166"/>
      <c r="Q164" s="166"/>
      <c r="R164" s="166"/>
      <c r="S164" s="166"/>
      <c r="T164" s="167"/>
      <c r="AT164" s="17" t="s">
        <v>190</v>
      </c>
      <c r="AU164" s="17" t="s">
        <v>91</v>
      </c>
    </row>
    <row r="165" spans="2:65" s="1" customFormat="1" ht="6.95" customHeight="1">
      <c r="B165" s="44"/>
      <c r="C165" s="45"/>
      <c r="D165" s="45"/>
      <c r="E165" s="45"/>
      <c r="F165" s="45"/>
      <c r="G165" s="45"/>
      <c r="H165" s="45"/>
      <c r="I165" s="45"/>
      <c r="J165" s="45"/>
      <c r="K165" s="45"/>
      <c r="L165" s="32"/>
    </row>
  </sheetData>
  <autoFilter ref="C126:K164" xr:uid="{00000000-0009-0000-0000-000005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107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23.25" customHeight="1">
      <c r="B9" s="32"/>
      <c r="E9" s="242" t="s">
        <v>152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620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155</v>
      </c>
      <c r="L22" s="32"/>
    </row>
    <row r="23" spans="2:12" s="1" customFormat="1" ht="18" customHeight="1">
      <c r="B23" s="32"/>
      <c r="E23" s="25" t="s">
        <v>156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155</v>
      </c>
      <c r="L25" s="32"/>
    </row>
    <row r="26" spans="2:12" s="1" customFormat="1" ht="18" customHeight="1">
      <c r="B26" s="32"/>
      <c r="E26" s="25" t="s">
        <v>156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ROUND(J124,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ROUND((SUM(BE124:BE183)),  2)</f>
        <v>0</v>
      </c>
      <c r="I35" s="96">
        <v>0.21</v>
      </c>
      <c r="J35" s="85">
        <f>ROUND(((SUM(BE124:BE183))*I35),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ROUND((SUM(BF124:BF183)),  2)</f>
        <v>0</v>
      </c>
      <c r="I36" s="96">
        <v>0.12</v>
      </c>
      <c r="J36" s="85">
        <f>ROUND(((SUM(BF124:BF183))*I36),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ROUND((SUM(BG124:BG183)),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ROUND((SUM(BH124:BH183)),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ROUND((SUM(BI124:BI183)),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23.25" customHeight="1">
      <c r="B87" s="32"/>
      <c r="E87" s="242" t="s">
        <v>152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SO.01 -02 - Hromosvod (LPS)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Petr Kovář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Petr Kovář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J124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621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47" s="8" customFormat="1" ht="24.95" customHeight="1">
      <c r="B100" s="108"/>
      <c r="D100" s="109" t="s">
        <v>522</v>
      </c>
      <c r="E100" s="110"/>
      <c r="F100" s="110"/>
      <c r="G100" s="110"/>
      <c r="H100" s="110"/>
      <c r="I100" s="110"/>
      <c r="J100" s="111">
        <f>J150</f>
        <v>0</v>
      </c>
      <c r="L100" s="108"/>
    </row>
    <row r="101" spans="2:47" s="9" customFormat="1" ht="19.899999999999999" customHeight="1">
      <c r="B101" s="112"/>
      <c r="D101" s="113" t="s">
        <v>622</v>
      </c>
      <c r="E101" s="114"/>
      <c r="F101" s="114"/>
      <c r="G101" s="114"/>
      <c r="H101" s="114"/>
      <c r="I101" s="114"/>
      <c r="J101" s="115">
        <f>J151</f>
        <v>0</v>
      </c>
      <c r="L101" s="112"/>
    </row>
    <row r="102" spans="2:47" s="9" customFormat="1" ht="19.899999999999999" customHeight="1">
      <c r="B102" s="112"/>
      <c r="D102" s="113" t="s">
        <v>623</v>
      </c>
      <c r="E102" s="114"/>
      <c r="F102" s="114"/>
      <c r="G102" s="114"/>
      <c r="H102" s="114"/>
      <c r="I102" s="114"/>
      <c r="J102" s="115">
        <f>J178</f>
        <v>0</v>
      </c>
      <c r="L102" s="112"/>
    </row>
    <row r="103" spans="2:47" s="1" customFormat="1" ht="21.75" customHeight="1">
      <c r="B103" s="32"/>
      <c r="L103" s="32"/>
    </row>
    <row r="104" spans="2:47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47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47" s="1" customFormat="1" ht="24.95" customHeight="1">
      <c r="B109" s="32"/>
      <c r="C109" s="21" t="s">
        <v>166</v>
      </c>
      <c r="L109" s="32"/>
    </row>
    <row r="110" spans="2:47" s="1" customFormat="1" ht="6.95" customHeight="1">
      <c r="B110" s="32"/>
      <c r="L110" s="32"/>
    </row>
    <row r="111" spans="2:47" s="1" customFormat="1" ht="12" customHeight="1">
      <c r="B111" s="32"/>
      <c r="C111" s="27" t="s">
        <v>16</v>
      </c>
      <c r="L111" s="32"/>
    </row>
    <row r="112" spans="2:47" s="1" customFormat="1" ht="16.5" customHeight="1">
      <c r="B112" s="32"/>
      <c r="E112" s="242" t="str">
        <f>E7</f>
        <v>ZUŠ BEDŘICHA SMETANY čp.142, LITOMYŠL</v>
      </c>
      <c r="F112" s="243"/>
      <c r="G112" s="243"/>
      <c r="H112" s="243"/>
      <c r="L112" s="32"/>
    </row>
    <row r="113" spans="2:65" ht="12" customHeight="1">
      <c r="B113" s="20"/>
      <c r="C113" s="27" t="s">
        <v>151</v>
      </c>
      <c r="L113" s="20"/>
    </row>
    <row r="114" spans="2:65" s="1" customFormat="1" ht="23.25" customHeight="1">
      <c r="B114" s="32"/>
      <c r="E114" s="242" t="s">
        <v>152</v>
      </c>
      <c r="F114" s="244"/>
      <c r="G114" s="244"/>
      <c r="H114" s="244"/>
      <c r="L114" s="32"/>
    </row>
    <row r="115" spans="2:65" s="1" customFormat="1" ht="12" customHeight="1">
      <c r="B115" s="32"/>
      <c r="C115" s="27" t="s">
        <v>153</v>
      </c>
      <c r="L115" s="32"/>
    </row>
    <row r="116" spans="2:65" s="1" customFormat="1" ht="16.5" customHeight="1">
      <c r="B116" s="32"/>
      <c r="E116" s="198" t="str">
        <f>E11</f>
        <v>SO.01 -02 - Hromosvod (LPS)</v>
      </c>
      <c r="F116" s="244"/>
      <c r="G116" s="244"/>
      <c r="H116" s="244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F14</f>
        <v>Litomyšl</v>
      </c>
      <c r="I118" s="27" t="s">
        <v>22</v>
      </c>
      <c r="J118" s="52" t="str">
        <f>IF(J14="","",J14)</f>
        <v>6. 6. 2025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E17</f>
        <v>Město Litomyšl</v>
      </c>
      <c r="I120" s="27" t="s">
        <v>30</v>
      </c>
      <c r="J120" s="30" t="str">
        <f>E23</f>
        <v>Petr Kovář</v>
      </c>
      <c r="L120" s="32"/>
    </row>
    <row r="121" spans="2:65" s="1" customFormat="1" ht="15.2" customHeight="1">
      <c r="B121" s="32"/>
      <c r="C121" s="27" t="s">
        <v>28</v>
      </c>
      <c r="F121" s="25" t="str">
        <f>IF(E20="","",E20)</f>
        <v>Vyplň údaj</v>
      </c>
      <c r="I121" s="27" t="s">
        <v>34</v>
      </c>
      <c r="J121" s="30" t="str">
        <f>E26</f>
        <v>Petr Kovář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6"/>
      <c r="C123" s="117" t="s">
        <v>167</v>
      </c>
      <c r="D123" s="118" t="s">
        <v>61</v>
      </c>
      <c r="E123" s="118" t="s">
        <v>57</v>
      </c>
      <c r="F123" s="118" t="s">
        <v>58</v>
      </c>
      <c r="G123" s="118" t="s">
        <v>168</v>
      </c>
      <c r="H123" s="118" t="s">
        <v>169</v>
      </c>
      <c r="I123" s="118" t="s">
        <v>170</v>
      </c>
      <c r="J123" s="118" t="s">
        <v>159</v>
      </c>
      <c r="K123" s="119" t="s">
        <v>171</v>
      </c>
      <c r="L123" s="116"/>
      <c r="M123" s="59" t="s">
        <v>1</v>
      </c>
      <c r="N123" s="60" t="s">
        <v>40</v>
      </c>
      <c r="O123" s="60" t="s">
        <v>172</v>
      </c>
      <c r="P123" s="60" t="s">
        <v>173</v>
      </c>
      <c r="Q123" s="60" t="s">
        <v>174</v>
      </c>
      <c r="R123" s="60" t="s">
        <v>175</v>
      </c>
      <c r="S123" s="60" t="s">
        <v>176</v>
      </c>
      <c r="T123" s="61" t="s">
        <v>177</v>
      </c>
    </row>
    <row r="124" spans="2:65" s="1" customFormat="1" ht="22.9" customHeight="1">
      <c r="B124" s="32"/>
      <c r="C124" s="64" t="s">
        <v>178</v>
      </c>
      <c r="J124" s="120">
        <f>BK124</f>
        <v>0</v>
      </c>
      <c r="L124" s="32"/>
      <c r="M124" s="62"/>
      <c r="N124" s="53"/>
      <c r="O124" s="53"/>
      <c r="P124" s="121">
        <f>P125+P150</f>
        <v>0</v>
      </c>
      <c r="Q124" s="53"/>
      <c r="R124" s="121">
        <f>R125+R150</f>
        <v>0.23999000000000001</v>
      </c>
      <c r="S124" s="53"/>
      <c r="T124" s="122">
        <f>T125+T150</f>
        <v>6.5000000000000002E-2</v>
      </c>
      <c r="AT124" s="17" t="s">
        <v>75</v>
      </c>
      <c r="AU124" s="17" t="s">
        <v>161</v>
      </c>
      <c r="BK124" s="123">
        <f>BK125+BK150</f>
        <v>0</v>
      </c>
    </row>
    <row r="125" spans="2:65" s="11" customFormat="1" ht="25.9" customHeight="1">
      <c r="B125" s="124"/>
      <c r="D125" s="125" t="s">
        <v>75</v>
      </c>
      <c r="E125" s="126" t="s">
        <v>506</v>
      </c>
      <c r="F125" s="126" t="s">
        <v>624</v>
      </c>
      <c r="I125" s="127"/>
      <c r="J125" s="128">
        <f>BK125</f>
        <v>0</v>
      </c>
      <c r="L125" s="124"/>
      <c r="M125" s="129"/>
      <c r="P125" s="130">
        <f>SUM(P126:P149)</f>
        <v>0</v>
      </c>
      <c r="R125" s="130">
        <f>SUM(R126:R149)</f>
        <v>0.23999000000000001</v>
      </c>
      <c r="T125" s="131">
        <f>SUM(T126:T149)</f>
        <v>0</v>
      </c>
      <c r="AR125" s="125" t="s">
        <v>91</v>
      </c>
      <c r="AT125" s="132" t="s">
        <v>75</v>
      </c>
      <c r="AU125" s="132" t="s">
        <v>76</v>
      </c>
      <c r="AY125" s="125" t="s">
        <v>181</v>
      </c>
      <c r="BK125" s="133">
        <f>SUM(BK126:BK149)</f>
        <v>0</v>
      </c>
    </row>
    <row r="126" spans="2:65" s="1" customFormat="1" ht="16.5" customHeight="1">
      <c r="B126" s="134"/>
      <c r="C126" s="135" t="s">
        <v>83</v>
      </c>
      <c r="D126" s="135" t="s">
        <v>182</v>
      </c>
      <c r="E126" s="136" t="s">
        <v>625</v>
      </c>
      <c r="F126" s="137" t="s">
        <v>626</v>
      </c>
      <c r="G126" s="138" t="s">
        <v>185</v>
      </c>
      <c r="H126" s="139">
        <v>8</v>
      </c>
      <c r="I126" s="140"/>
      <c r="J126" s="141">
        <f>ROUND(I126*H126,2)</f>
        <v>0</v>
      </c>
      <c r="K126" s="137" t="s">
        <v>186</v>
      </c>
      <c r="L126" s="142"/>
      <c r="M126" s="143" t="s">
        <v>1</v>
      </c>
      <c r="N126" s="144" t="s">
        <v>41</v>
      </c>
      <c r="P126" s="145">
        <f>O126*H126</f>
        <v>0</v>
      </c>
      <c r="Q126" s="145">
        <v>4.0000000000000001E-3</v>
      </c>
      <c r="R126" s="145">
        <f>Q126*H126</f>
        <v>3.2000000000000001E-2</v>
      </c>
      <c r="S126" s="145">
        <v>0</v>
      </c>
      <c r="T126" s="146">
        <f>S126*H126</f>
        <v>0</v>
      </c>
      <c r="AR126" s="147" t="s">
        <v>220</v>
      </c>
      <c r="AT126" s="147" t="s">
        <v>182</v>
      </c>
      <c r="AU126" s="147" t="s">
        <v>83</v>
      </c>
      <c r="AY126" s="17" t="s">
        <v>181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7" t="s">
        <v>83</v>
      </c>
      <c r="BK126" s="148">
        <f>ROUND(I126*H126,2)</f>
        <v>0</v>
      </c>
      <c r="BL126" s="17" t="s">
        <v>200</v>
      </c>
      <c r="BM126" s="147" t="s">
        <v>627</v>
      </c>
    </row>
    <row r="127" spans="2:65" s="1" customFormat="1" ht="11.25">
      <c r="B127" s="32"/>
      <c r="D127" s="149" t="s">
        <v>190</v>
      </c>
      <c r="F127" s="150" t="s">
        <v>626</v>
      </c>
      <c r="I127" s="151"/>
      <c r="L127" s="32"/>
      <c r="M127" s="152"/>
      <c r="T127" s="56"/>
      <c r="AT127" s="17" t="s">
        <v>190</v>
      </c>
      <c r="AU127" s="17" t="s">
        <v>83</v>
      </c>
    </row>
    <row r="128" spans="2:65" s="1" customFormat="1" ht="16.5" customHeight="1">
      <c r="B128" s="134"/>
      <c r="C128" s="135" t="s">
        <v>85</v>
      </c>
      <c r="D128" s="135" t="s">
        <v>182</v>
      </c>
      <c r="E128" s="136" t="s">
        <v>628</v>
      </c>
      <c r="F128" s="137" t="s">
        <v>629</v>
      </c>
      <c r="G128" s="138" t="s">
        <v>630</v>
      </c>
      <c r="H128" s="139">
        <v>50</v>
      </c>
      <c r="I128" s="140"/>
      <c r="J128" s="141">
        <f>ROUND(I128*H128,2)</f>
        <v>0</v>
      </c>
      <c r="K128" s="137" t="s">
        <v>186</v>
      </c>
      <c r="L128" s="142"/>
      <c r="M128" s="143" t="s">
        <v>1</v>
      </c>
      <c r="N128" s="144" t="s">
        <v>41</v>
      </c>
      <c r="P128" s="145">
        <f>O128*H128</f>
        <v>0</v>
      </c>
      <c r="Q128" s="145">
        <v>1E-3</v>
      </c>
      <c r="R128" s="145">
        <f>Q128*H128</f>
        <v>0.05</v>
      </c>
      <c r="S128" s="145">
        <v>0</v>
      </c>
      <c r="T128" s="146">
        <f>S128*H128</f>
        <v>0</v>
      </c>
      <c r="AR128" s="147" t="s">
        <v>364</v>
      </c>
      <c r="AT128" s="147" t="s">
        <v>182</v>
      </c>
      <c r="AU128" s="147" t="s">
        <v>83</v>
      </c>
      <c r="AY128" s="17" t="s">
        <v>181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83</v>
      </c>
      <c r="BK128" s="148">
        <f>ROUND(I128*H128,2)</f>
        <v>0</v>
      </c>
      <c r="BL128" s="17" t="s">
        <v>364</v>
      </c>
      <c r="BM128" s="147" t="s">
        <v>631</v>
      </c>
    </row>
    <row r="129" spans="2:65" s="1" customFormat="1" ht="11.25">
      <c r="B129" s="32"/>
      <c r="D129" s="149" t="s">
        <v>190</v>
      </c>
      <c r="F129" s="150" t="s">
        <v>629</v>
      </c>
      <c r="I129" s="151"/>
      <c r="L129" s="32"/>
      <c r="M129" s="152"/>
      <c r="T129" s="56"/>
      <c r="AT129" s="17" t="s">
        <v>190</v>
      </c>
      <c r="AU129" s="17" t="s">
        <v>83</v>
      </c>
    </row>
    <row r="130" spans="2:65" s="1" customFormat="1" ht="16.5" customHeight="1">
      <c r="B130" s="134"/>
      <c r="C130" s="135" t="s">
        <v>91</v>
      </c>
      <c r="D130" s="135" t="s">
        <v>182</v>
      </c>
      <c r="E130" s="136" t="s">
        <v>632</v>
      </c>
      <c r="F130" s="137" t="s">
        <v>633</v>
      </c>
      <c r="G130" s="138" t="s">
        <v>185</v>
      </c>
      <c r="H130" s="139">
        <v>45</v>
      </c>
      <c r="I130" s="140"/>
      <c r="J130" s="141">
        <f>ROUND(I130*H130,2)</f>
        <v>0</v>
      </c>
      <c r="K130" s="137" t="s">
        <v>186</v>
      </c>
      <c r="L130" s="142"/>
      <c r="M130" s="143" t="s">
        <v>1</v>
      </c>
      <c r="N130" s="144" t="s">
        <v>41</v>
      </c>
      <c r="P130" s="145">
        <f>O130*H130</f>
        <v>0</v>
      </c>
      <c r="Q130" s="145">
        <v>2.4000000000000001E-4</v>
      </c>
      <c r="R130" s="145">
        <f>Q130*H130</f>
        <v>1.0800000000000001E-2</v>
      </c>
      <c r="S130" s="145">
        <v>0</v>
      </c>
      <c r="T130" s="146">
        <f>S130*H130</f>
        <v>0</v>
      </c>
      <c r="AR130" s="147" t="s">
        <v>364</v>
      </c>
      <c r="AT130" s="147" t="s">
        <v>182</v>
      </c>
      <c r="AU130" s="147" t="s">
        <v>83</v>
      </c>
      <c r="AY130" s="17" t="s">
        <v>181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364</v>
      </c>
      <c r="BM130" s="147" t="s">
        <v>634</v>
      </c>
    </row>
    <row r="131" spans="2:65" s="1" customFormat="1" ht="11.25">
      <c r="B131" s="32"/>
      <c r="D131" s="149" t="s">
        <v>190</v>
      </c>
      <c r="F131" s="150" t="s">
        <v>633</v>
      </c>
      <c r="I131" s="151"/>
      <c r="L131" s="32"/>
      <c r="M131" s="152"/>
      <c r="T131" s="56"/>
      <c r="AT131" s="17" t="s">
        <v>190</v>
      </c>
      <c r="AU131" s="17" t="s">
        <v>83</v>
      </c>
    </row>
    <row r="132" spans="2:65" s="1" customFormat="1" ht="21.75" customHeight="1">
      <c r="B132" s="134"/>
      <c r="C132" s="135" t="s">
        <v>200</v>
      </c>
      <c r="D132" s="135" t="s">
        <v>182</v>
      </c>
      <c r="E132" s="136" t="s">
        <v>635</v>
      </c>
      <c r="F132" s="137" t="s">
        <v>636</v>
      </c>
      <c r="G132" s="138" t="s">
        <v>185</v>
      </c>
      <c r="H132" s="139">
        <v>40</v>
      </c>
      <c r="I132" s="140"/>
      <c r="J132" s="141">
        <f>ROUND(I132*H132,2)</f>
        <v>0</v>
      </c>
      <c r="K132" s="137" t="s">
        <v>186</v>
      </c>
      <c r="L132" s="142"/>
      <c r="M132" s="143" t="s">
        <v>1</v>
      </c>
      <c r="N132" s="144" t="s">
        <v>41</v>
      </c>
      <c r="P132" s="145">
        <f>O132*H132</f>
        <v>0</v>
      </c>
      <c r="Q132" s="145">
        <v>3.5E-4</v>
      </c>
      <c r="R132" s="145">
        <f>Q132*H132</f>
        <v>1.4E-2</v>
      </c>
      <c r="S132" s="145">
        <v>0</v>
      </c>
      <c r="T132" s="146">
        <f>S132*H132</f>
        <v>0</v>
      </c>
      <c r="AR132" s="147" t="s">
        <v>364</v>
      </c>
      <c r="AT132" s="147" t="s">
        <v>182</v>
      </c>
      <c r="AU132" s="147" t="s">
        <v>83</v>
      </c>
      <c r="AY132" s="17" t="s">
        <v>181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364</v>
      </c>
      <c r="BM132" s="147" t="s">
        <v>637</v>
      </c>
    </row>
    <row r="133" spans="2:65" s="1" customFormat="1" ht="11.25">
      <c r="B133" s="32"/>
      <c r="D133" s="149" t="s">
        <v>190</v>
      </c>
      <c r="F133" s="150" t="s">
        <v>636</v>
      </c>
      <c r="I133" s="151"/>
      <c r="L133" s="32"/>
      <c r="M133" s="152"/>
      <c r="T133" s="56"/>
      <c r="AT133" s="17" t="s">
        <v>190</v>
      </c>
      <c r="AU133" s="17" t="s">
        <v>83</v>
      </c>
    </row>
    <row r="134" spans="2:65" s="1" customFormat="1" ht="16.5" customHeight="1">
      <c r="B134" s="134"/>
      <c r="C134" s="135" t="s">
        <v>204</v>
      </c>
      <c r="D134" s="135" t="s">
        <v>182</v>
      </c>
      <c r="E134" s="136" t="s">
        <v>638</v>
      </c>
      <c r="F134" s="137" t="s">
        <v>639</v>
      </c>
      <c r="G134" s="138" t="s">
        <v>185</v>
      </c>
      <c r="H134" s="139">
        <v>8</v>
      </c>
      <c r="I134" s="140"/>
      <c r="J134" s="141">
        <f>ROUND(I134*H134,2)</f>
        <v>0</v>
      </c>
      <c r="K134" s="137" t="s">
        <v>186</v>
      </c>
      <c r="L134" s="142"/>
      <c r="M134" s="143" t="s">
        <v>1</v>
      </c>
      <c r="N134" s="144" t="s">
        <v>41</v>
      </c>
      <c r="P134" s="145">
        <f>O134*H134</f>
        <v>0</v>
      </c>
      <c r="Q134" s="145">
        <v>4.2999999999999999E-4</v>
      </c>
      <c r="R134" s="145">
        <f>Q134*H134</f>
        <v>3.4399999999999999E-3</v>
      </c>
      <c r="S134" s="145">
        <v>0</v>
      </c>
      <c r="T134" s="146">
        <f>S134*H134</f>
        <v>0</v>
      </c>
      <c r="AR134" s="147" t="s">
        <v>364</v>
      </c>
      <c r="AT134" s="147" t="s">
        <v>182</v>
      </c>
      <c r="AU134" s="147" t="s">
        <v>83</v>
      </c>
      <c r="AY134" s="17" t="s">
        <v>181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364</v>
      </c>
      <c r="BM134" s="147" t="s">
        <v>640</v>
      </c>
    </row>
    <row r="135" spans="2:65" s="1" customFormat="1" ht="11.25">
      <c r="B135" s="32"/>
      <c r="D135" s="149" t="s">
        <v>190</v>
      </c>
      <c r="F135" s="150" t="s">
        <v>639</v>
      </c>
      <c r="I135" s="151"/>
      <c r="L135" s="32"/>
      <c r="M135" s="152"/>
      <c r="T135" s="56"/>
      <c r="AT135" s="17" t="s">
        <v>190</v>
      </c>
      <c r="AU135" s="17" t="s">
        <v>83</v>
      </c>
    </row>
    <row r="136" spans="2:65" s="1" customFormat="1" ht="16.5" customHeight="1">
      <c r="B136" s="134"/>
      <c r="C136" s="135" t="s">
        <v>209</v>
      </c>
      <c r="D136" s="135" t="s">
        <v>182</v>
      </c>
      <c r="E136" s="136" t="s">
        <v>641</v>
      </c>
      <c r="F136" s="137" t="s">
        <v>642</v>
      </c>
      <c r="G136" s="138" t="s">
        <v>185</v>
      </c>
      <c r="H136" s="139">
        <v>10</v>
      </c>
      <c r="I136" s="140"/>
      <c r="J136" s="141">
        <f>ROUND(I136*H136,2)</f>
        <v>0</v>
      </c>
      <c r="K136" s="137" t="s">
        <v>186</v>
      </c>
      <c r="L136" s="142"/>
      <c r="M136" s="143" t="s">
        <v>1</v>
      </c>
      <c r="N136" s="144" t="s">
        <v>41</v>
      </c>
      <c r="P136" s="145">
        <f>O136*H136</f>
        <v>0</v>
      </c>
      <c r="Q136" s="145">
        <v>1.6000000000000001E-4</v>
      </c>
      <c r="R136" s="145">
        <f>Q136*H136</f>
        <v>1.6000000000000001E-3</v>
      </c>
      <c r="S136" s="145">
        <v>0</v>
      </c>
      <c r="T136" s="146">
        <f>S136*H136</f>
        <v>0</v>
      </c>
      <c r="AR136" s="147" t="s">
        <v>364</v>
      </c>
      <c r="AT136" s="147" t="s">
        <v>182</v>
      </c>
      <c r="AU136" s="147" t="s">
        <v>83</v>
      </c>
      <c r="AY136" s="17" t="s">
        <v>181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364</v>
      </c>
      <c r="BM136" s="147" t="s">
        <v>643</v>
      </c>
    </row>
    <row r="137" spans="2:65" s="1" customFormat="1" ht="11.25">
      <c r="B137" s="32"/>
      <c r="D137" s="149" t="s">
        <v>190</v>
      </c>
      <c r="F137" s="150" t="s">
        <v>642</v>
      </c>
      <c r="I137" s="151"/>
      <c r="L137" s="32"/>
      <c r="M137" s="152"/>
      <c r="T137" s="56"/>
      <c r="AT137" s="17" t="s">
        <v>190</v>
      </c>
      <c r="AU137" s="17" t="s">
        <v>83</v>
      </c>
    </row>
    <row r="138" spans="2:65" s="1" customFormat="1" ht="16.5" customHeight="1">
      <c r="B138" s="134"/>
      <c r="C138" s="135" t="s">
        <v>214</v>
      </c>
      <c r="D138" s="135" t="s">
        <v>182</v>
      </c>
      <c r="E138" s="136" t="s">
        <v>644</v>
      </c>
      <c r="F138" s="137" t="s">
        <v>645</v>
      </c>
      <c r="G138" s="138" t="s">
        <v>185</v>
      </c>
      <c r="H138" s="139">
        <v>5</v>
      </c>
      <c r="I138" s="140"/>
      <c r="J138" s="141">
        <f>ROUND(I138*H138,2)</f>
        <v>0</v>
      </c>
      <c r="K138" s="137" t="s">
        <v>186</v>
      </c>
      <c r="L138" s="142"/>
      <c r="M138" s="143" t="s">
        <v>1</v>
      </c>
      <c r="N138" s="144" t="s">
        <v>41</v>
      </c>
      <c r="P138" s="145">
        <f>O138*H138</f>
        <v>0</v>
      </c>
      <c r="Q138" s="145">
        <v>1.2999999999999999E-4</v>
      </c>
      <c r="R138" s="145">
        <f>Q138*H138</f>
        <v>6.4999999999999997E-4</v>
      </c>
      <c r="S138" s="145">
        <v>0</v>
      </c>
      <c r="T138" s="146">
        <f>S138*H138</f>
        <v>0</v>
      </c>
      <c r="AR138" s="147" t="s">
        <v>364</v>
      </c>
      <c r="AT138" s="147" t="s">
        <v>182</v>
      </c>
      <c r="AU138" s="147" t="s">
        <v>83</v>
      </c>
      <c r="AY138" s="17" t="s">
        <v>181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364</v>
      </c>
      <c r="BM138" s="147" t="s">
        <v>646</v>
      </c>
    </row>
    <row r="139" spans="2:65" s="1" customFormat="1" ht="11.25">
      <c r="B139" s="32"/>
      <c r="D139" s="149" t="s">
        <v>190</v>
      </c>
      <c r="F139" s="150" t="s">
        <v>645</v>
      </c>
      <c r="I139" s="151"/>
      <c r="L139" s="32"/>
      <c r="M139" s="152"/>
      <c r="T139" s="56"/>
      <c r="AT139" s="17" t="s">
        <v>190</v>
      </c>
      <c r="AU139" s="17" t="s">
        <v>83</v>
      </c>
    </row>
    <row r="140" spans="2:65" s="1" customFormat="1" ht="24.2" customHeight="1">
      <c r="B140" s="134"/>
      <c r="C140" s="135" t="s">
        <v>220</v>
      </c>
      <c r="D140" s="135" t="s">
        <v>182</v>
      </c>
      <c r="E140" s="136" t="s">
        <v>647</v>
      </c>
      <c r="F140" s="137" t="s">
        <v>648</v>
      </c>
      <c r="G140" s="138" t="s">
        <v>185</v>
      </c>
      <c r="H140" s="139">
        <v>5</v>
      </c>
      <c r="I140" s="140"/>
      <c r="J140" s="141">
        <f>ROUND(I140*H140,2)</f>
        <v>0</v>
      </c>
      <c r="K140" s="137" t="s">
        <v>186</v>
      </c>
      <c r="L140" s="142"/>
      <c r="M140" s="143" t="s">
        <v>1</v>
      </c>
      <c r="N140" s="144" t="s">
        <v>41</v>
      </c>
      <c r="P140" s="145">
        <f>O140*H140</f>
        <v>0</v>
      </c>
      <c r="Q140" s="145">
        <v>1.8000000000000001E-4</v>
      </c>
      <c r="R140" s="145">
        <f>Q140*H140</f>
        <v>9.0000000000000008E-4</v>
      </c>
      <c r="S140" s="145">
        <v>0</v>
      </c>
      <c r="T140" s="146">
        <f>S140*H140</f>
        <v>0</v>
      </c>
      <c r="AR140" s="147" t="s">
        <v>364</v>
      </c>
      <c r="AT140" s="147" t="s">
        <v>182</v>
      </c>
      <c r="AU140" s="147" t="s">
        <v>83</v>
      </c>
      <c r="AY140" s="17" t="s">
        <v>181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364</v>
      </c>
      <c r="BM140" s="147" t="s">
        <v>649</v>
      </c>
    </row>
    <row r="141" spans="2:65" s="1" customFormat="1" ht="11.25">
      <c r="B141" s="32"/>
      <c r="D141" s="149" t="s">
        <v>190</v>
      </c>
      <c r="F141" s="150" t="s">
        <v>648</v>
      </c>
      <c r="I141" s="151"/>
      <c r="L141" s="32"/>
      <c r="M141" s="152"/>
      <c r="T141" s="56"/>
      <c r="AT141" s="17" t="s">
        <v>190</v>
      </c>
      <c r="AU141" s="17" t="s">
        <v>83</v>
      </c>
    </row>
    <row r="142" spans="2:65" s="1" customFormat="1" ht="24.2" customHeight="1">
      <c r="B142" s="134"/>
      <c r="C142" s="135" t="s">
        <v>224</v>
      </c>
      <c r="D142" s="135" t="s">
        <v>182</v>
      </c>
      <c r="E142" s="136" t="s">
        <v>650</v>
      </c>
      <c r="F142" s="137" t="s">
        <v>651</v>
      </c>
      <c r="G142" s="138" t="s">
        <v>185</v>
      </c>
      <c r="H142" s="139">
        <v>5</v>
      </c>
      <c r="I142" s="140"/>
      <c r="J142" s="141">
        <f>ROUND(I142*H142,2)</f>
        <v>0</v>
      </c>
      <c r="K142" s="137" t="s">
        <v>186</v>
      </c>
      <c r="L142" s="142"/>
      <c r="M142" s="143" t="s">
        <v>1</v>
      </c>
      <c r="N142" s="144" t="s">
        <v>41</v>
      </c>
      <c r="P142" s="145">
        <f>O142*H142</f>
        <v>0</v>
      </c>
      <c r="Q142" s="145">
        <v>2.5999999999999998E-4</v>
      </c>
      <c r="R142" s="145">
        <f>Q142*H142</f>
        <v>1.2999999999999999E-3</v>
      </c>
      <c r="S142" s="145">
        <v>0</v>
      </c>
      <c r="T142" s="146">
        <f>S142*H142</f>
        <v>0</v>
      </c>
      <c r="AR142" s="147" t="s">
        <v>364</v>
      </c>
      <c r="AT142" s="147" t="s">
        <v>182</v>
      </c>
      <c r="AU142" s="147" t="s">
        <v>83</v>
      </c>
      <c r="AY142" s="17" t="s">
        <v>181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364</v>
      </c>
      <c r="BM142" s="147" t="s">
        <v>652</v>
      </c>
    </row>
    <row r="143" spans="2:65" s="1" customFormat="1" ht="11.25">
      <c r="B143" s="32"/>
      <c r="D143" s="149" t="s">
        <v>190</v>
      </c>
      <c r="F143" s="150" t="s">
        <v>651</v>
      </c>
      <c r="I143" s="151"/>
      <c r="L143" s="32"/>
      <c r="M143" s="152"/>
      <c r="T143" s="56"/>
      <c r="AT143" s="17" t="s">
        <v>190</v>
      </c>
      <c r="AU143" s="17" t="s">
        <v>83</v>
      </c>
    </row>
    <row r="144" spans="2:65" s="1" customFormat="1" ht="16.5" customHeight="1">
      <c r="B144" s="134"/>
      <c r="C144" s="135" t="s">
        <v>228</v>
      </c>
      <c r="D144" s="135" t="s">
        <v>182</v>
      </c>
      <c r="E144" s="136" t="s">
        <v>653</v>
      </c>
      <c r="F144" s="137" t="s">
        <v>654</v>
      </c>
      <c r="G144" s="138" t="s">
        <v>630</v>
      </c>
      <c r="H144" s="139">
        <v>25</v>
      </c>
      <c r="I144" s="140"/>
      <c r="J144" s="141">
        <f>ROUND(I144*H144,2)</f>
        <v>0</v>
      </c>
      <c r="K144" s="137" t="s">
        <v>186</v>
      </c>
      <c r="L144" s="142"/>
      <c r="M144" s="143" t="s">
        <v>1</v>
      </c>
      <c r="N144" s="144" t="s">
        <v>41</v>
      </c>
      <c r="P144" s="145">
        <f>O144*H144</f>
        <v>0</v>
      </c>
      <c r="Q144" s="145">
        <v>1E-3</v>
      </c>
      <c r="R144" s="145">
        <f>Q144*H144</f>
        <v>2.5000000000000001E-2</v>
      </c>
      <c r="S144" s="145">
        <v>0</v>
      </c>
      <c r="T144" s="146">
        <f>S144*H144</f>
        <v>0</v>
      </c>
      <c r="AR144" s="147" t="s">
        <v>364</v>
      </c>
      <c r="AT144" s="147" t="s">
        <v>182</v>
      </c>
      <c r="AU144" s="147" t="s">
        <v>83</v>
      </c>
      <c r="AY144" s="17" t="s">
        <v>181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364</v>
      </c>
      <c r="BM144" s="147" t="s">
        <v>655</v>
      </c>
    </row>
    <row r="145" spans="2:65" s="1" customFormat="1" ht="11.25">
      <c r="B145" s="32"/>
      <c r="D145" s="149" t="s">
        <v>190</v>
      </c>
      <c r="F145" s="150" t="s">
        <v>654</v>
      </c>
      <c r="I145" s="151"/>
      <c r="L145" s="32"/>
      <c r="M145" s="152"/>
      <c r="T145" s="56"/>
      <c r="AT145" s="17" t="s">
        <v>190</v>
      </c>
      <c r="AU145" s="17" t="s">
        <v>83</v>
      </c>
    </row>
    <row r="146" spans="2:65" s="1" customFormat="1" ht="16.5" customHeight="1">
      <c r="B146" s="134"/>
      <c r="C146" s="135" t="s">
        <v>232</v>
      </c>
      <c r="D146" s="135" t="s">
        <v>182</v>
      </c>
      <c r="E146" s="136" t="s">
        <v>656</v>
      </c>
      <c r="F146" s="137" t="s">
        <v>657</v>
      </c>
      <c r="G146" s="138" t="s">
        <v>185</v>
      </c>
      <c r="H146" s="139">
        <v>10</v>
      </c>
      <c r="I146" s="140"/>
      <c r="J146" s="141">
        <f>ROUND(I146*H146,2)</f>
        <v>0</v>
      </c>
      <c r="K146" s="137" t="s">
        <v>186</v>
      </c>
      <c r="L146" s="142"/>
      <c r="M146" s="143" t="s">
        <v>1</v>
      </c>
      <c r="N146" s="144" t="s">
        <v>41</v>
      </c>
      <c r="P146" s="145">
        <f>O146*H146</f>
        <v>0</v>
      </c>
      <c r="Q146" s="145">
        <v>4.4999999999999999E-4</v>
      </c>
      <c r="R146" s="145">
        <f>Q146*H146</f>
        <v>4.4999999999999997E-3</v>
      </c>
      <c r="S146" s="145">
        <v>0</v>
      </c>
      <c r="T146" s="146">
        <f>S146*H146</f>
        <v>0</v>
      </c>
      <c r="AR146" s="147" t="s">
        <v>364</v>
      </c>
      <c r="AT146" s="147" t="s">
        <v>182</v>
      </c>
      <c r="AU146" s="147" t="s">
        <v>83</v>
      </c>
      <c r="AY146" s="17" t="s">
        <v>181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83</v>
      </c>
      <c r="BK146" s="148">
        <f>ROUND(I146*H146,2)</f>
        <v>0</v>
      </c>
      <c r="BL146" s="17" t="s">
        <v>364</v>
      </c>
      <c r="BM146" s="147" t="s">
        <v>658</v>
      </c>
    </row>
    <row r="147" spans="2:65" s="1" customFormat="1" ht="11.25">
      <c r="B147" s="32"/>
      <c r="D147" s="149" t="s">
        <v>190</v>
      </c>
      <c r="F147" s="150" t="s">
        <v>657</v>
      </c>
      <c r="I147" s="151"/>
      <c r="L147" s="32"/>
      <c r="M147" s="152"/>
      <c r="T147" s="56"/>
      <c r="AT147" s="17" t="s">
        <v>190</v>
      </c>
      <c r="AU147" s="17" t="s">
        <v>83</v>
      </c>
    </row>
    <row r="148" spans="2:65" s="1" customFormat="1" ht="16.5" customHeight="1">
      <c r="B148" s="134"/>
      <c r="C148" s="135" t="s">
        <v>8</v>
      </c>
      <c r="D148" s="135" t="s">
        <v>182</v>
      </c>
      <c r="E148" s="136" t="s">
        <v>659</v>
      </c>
      <c r="F148" s="137" t="s">
        <v>660</v>
      </c>
      <c r="G148" s="138" t="s">
        <v>185</v>
      </c>
      <c r="H148" s="139">
        <v>10</v>
      </c>
      <c r="I148" s="140"/>
      <c r="J148" s="141">
        <f>ROUND(I148*H148,2)</f>
        <v>0</v>
      </c>
      <c r="K148" s="137" t="s">
        <v>186</v>
      </c>
      <c r="L148" s="142"/>
      <c r="M148" s="143" t="s">
        <v>1</v>
      </c>
      <c r="N148" s="144" t="s">
        <v>41</v>
      </c>
      <c r="P148" s="145">
        <f>O148*H148</f>
        <v>0</v>
      </c>
      <c r="Q148" s="145">
        <v>9.58E-3</v>
      </c>
      <c r="R148" s="145">
        <f>Q148*H148</f>
        <v>9.5799999999999996E-2</v>
      </c>
      <c r="S148" s="145">
        <v>0</v>
      </c>
      <c r="T148" s="146">
        <f>S148*H148</f>
        <v>0</v>
      </c>
      <c r="AR148" s="147" t="s">
        <v>364</v>
      </c>
      <c r="AT148" s="147" t="s">
        <v>182</v>
      </c>
      <c r="AU148" s="147" t="s">
        <v>83</v>
      </c>
      <c r="AY148" s="17" t="s">
        <v>181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364</v>
      </c>
      <c r="BM148" s="147" t="s">
        <v>661</v>
      </c>
    </row>
    <row r="149" spans="2:65" s="1" customFormat="1" ht="11.25">
      <c r="B149" s="32"/>
      <c r="D149" s="149" t="s">
        <v>190</v>
      </c>
      <c r="F149" s="150" t="s">
        <v>660</v>
      </c>
      <c r="I149" s="151"/>
      <c r="L149" s="32"/>
      <c r="M149" s="152"/>
      <c r="T149" s="56"/>
      <c r="AT149" s="17" t="s">
        <v>190</v>
      </c>
      <c r="AU149" s="17" t="s">
        <v>83</v>
      </c>
    </row>
    <row r="150" spans="2:65" s="11" customFormat="1" ht="25.9" customHeight="1">
      <c r="B150" s="124"/>
      <c r="D150" s="125" t="s">
        <v>75</v>
      </c>
      <c r="E150" s="126" t="s">
        <v>524</v>
      </c>
      <c r="F150" s="126" t="s">
        <v>525</v>
      </c>
      <c r="I150" s="127"/>
      <c r="J150" s="128">
        <f>BK150</f>
        <v>0</v>
      </c>
      <c r="L150" s="124"/>
      <c r="M150" s="129"/>
      <c r="P150" s="130">
        <f>P151+P178</f>
        <v>0</v>
      </c>
      <c r="R150" s="130">
        <f>R151+R178</f>
        <v>0</v>
      </c>
      <c r="T150" s="131">
        <f>T151+T178</f>
        <v>6.5000000000000002E-2</v>
      </c>
      <c r="AR150" s="125" t="s">
        <v>85</v>
      </c>
      <c r="AT150" s="132" t="s">
        <v>75</v>
      </c>
      <c r="AU150" s="132" t="s">
        <v>76</v>
      </c>
      <c r="AY150" s="125" t="s">
        <v>181</v>
      </c>
      <c r="BK150" s="133">
        <f>BK151+BK178</f>
        <v>0</v>
      </c>
    </row>
    <row r="151" spans="2:65" s="11" customFormat="1" ht="22.9" customHeight="1">
      <c r="B151" s="124"/>
      <c r="D151" s="125" t="s">
        <v>75</v>
      </c>
      <c r="E151" s="162" t="s">
        <v>260</v>
      </c>
      <c r="F151" s="162" t="s">
        <v>662</v>
      </c>
      <c r="I151" s="127"/>
      <c r="J151" s="163">
        <f>BK151</f>
        <v>0</v>
      </c>
      <c r="L151" s="124"/>
      <c r="M151" s="129"/>
      <c r="P151" s="130">
        <f>SUM(P152:P177)</f>
        <v>0</v>
      </c>
      <c r="R151" s="130">
        <f>SUM(R152:R177)</f>
        <v>0</v>
      </c>
      <c r="T151" s="131">
        <f>SUM(T152:T177)</f>
        <v>6.5000000000000002E-2</v>
      </c>
      <c r="AR151" s="125" t="s">
        <v>85</v>
      </c>
      <c r="AT151" s="132" t="s">
        <v>75</v>
      </c>
      <c r="AU151" s="132" t="s">
        <v>83</v>
      </c>
      <c r="AY151" s="125" t="s">
        <v>181</v>
      </c>
      <c r="BK151" s="133">
        <f>SUM(BK152:BK177)</f>
        <v>0</v>
      </c>
    </row>
    <row r="152" spans="2:65" s="1" customFormat="1" ht="24.2" customHeight="1">
      <c r="B152" s="134"/>
      <c r="C152" s="153" t="s">
        <v>239</v>
      </c>
      <c r="D152" s="153" t="s">
        <v>191</v>
      </c>
      <c r="E152" s="154" t="s">
        <v>663</v>
      </c>
      <c r="F152" s="155" t="s">
        <v>664</v>
      </c>
      <c r="G152" s="156" t="s">
        <v>185</v>
      </c>
      <c r="H152" s="157">
        <v>6</v>
      </c>
      <c r="I152" s="158"/>
      <c r="J152" s="159">
        <f>ROUND(I152*H152,2)</f>
        <v>0</v>
      </c>
      <c r="K152" s="155" t="s">
        <v>186</v>
      </c>
      <c r="L152" s="32"/>
      <c r="M152" s="160" t="s">
        <v>1</v>
      </c>
      <c r="N152" s="161" t="s">
        <v>41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248</v>
      </c>
      <c r="AT152" s="147" t="s">
        <v>191</v>
      </c>
      <c r="AU152" s="147" t="s">
        <v>85</v>
      </c>
      <c r="AY152" s="17" t="s">
        <v>181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83</v>
      </c>
      <c r="BK152" s="148">
        <f>ROUND(I152*H152,2)</f>
        <v>0</v>
      </c>
      <c r="BL152" s="17" t="s">
        <v>248</v>
      </c>
      <c r="BM152" s="147" t="s">
        <v>665</v>
      </c>
    </row>
    <row r="153" spans="2:65" s="1" customFormat="1" ht="19.5">
      <c r="B153" s="32"/>
      <c r="D153" s="149" t="s">
        <v>190</v>
      </c>
      <c r="F153" s="150" t="s">
        <v>666</v>
      </c>
      <c r="I153" s="151"/>
      <c r="L153" s="32"/>
      <c r="M153" s="152"/>
      <c r="T153" s="56"/>
      <c r="AT153" s="17" t="s">
        <v>190</v>
      </c>
      <c r="AU153" s="17" t="s">
        <v>85</v>
      </c>
    </row>
    <row r="154" spans="2:65" s="1" customFormat="1" ht="24.2" customHeight="1">
      <c r="B154" s="134"/>
      <c r="C154" s="153" t="s">
        <v>244</v>
      </c>
      <c r="D154" s="153" t="s">
        <v>191</v>
      </c>
      <c r="E154" s="154" t="s">
        <v>667</v>
      </c>
      <c r="F154" s="155" t="s">
        <v>668</v>
      </c>
      <c r="G154" s="156" t="s">
        <v>217</v>
      </c>
      <c r="H154" s="157">
        <v>115</v>
      </c>
      <c r="I154" s="158"/>
      <c r="J154" s="159">
        <f>ROUND(I154*H154,2)</f>
        <v>0</v>
      </c>
      <c r="K154" s="155" t="s">
        <v>186</v>
      </c>
      <c r="L154" s="32"/>
      <c r="M154" s="160" t="s">
        <v>1</v>
      </c>
      <c r="N154" s="161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4.0000000000000002E-4</v>
      </c>
      <c r="T154" s="146">
        <f>S154*H154</f>
        <v>4.5999999999999999E-2</v>
      </c>
      <c r="AR154" s="147" t="s">
        <v>248</v>
      </c>
      <c r="AT154" s="147" t="s">
        <v>191</v>
      </c>
      <c r="AU154" s="147" t="s">
        <v>85</v>
      </c>
      <c r="AY154" s="17" t="s">
        <v>181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248</v>
      </c>
      <c r="BM154" s="147" t="s">
        <v>669</v>
      </c>
    </row>
    <row r="155" spans="2:65" s="1" customFormat="1" ht="19.5">
      <c r="B155" s="32"/>
      <c r="D155" s="149" t="s">
        <v>190</v>
      </c>
      <c r="F155" s="150" t="s">
        <v>670</v>
      </c>
      <c r="I155" s="151"/>
      <c r="L155" s="32"/>
      <c r="M155" s="152"/>
      <c r="T155" s="56"/>
      <c r="AT155" s="17" t="s">
        <v>190</v>
      </c>
      <c r="AU155" s="17" t="s">
        <v>85</v>
      </c>
    </row>
    <row r="156" spans="2:65" s="1" customFormat="1" ht="21.75" customHeight="1">
      <c r="B156" s="134"/>
      <c r="C156" s="153" t="s">
        <v>250</v>
      </c>
      <c r="D156" s="153" t="s">
        <v>191</v>
      </c>
      <c r="E156" s="154" t="s">
        <v>671</v>
      </c>
      <c r="F156" s="155" t="s">
        <v>672</v>
      </c>
      <c r="G156" s="156" t="s">
        <v>185</v>
      </c>
      <c r="H156" s="157">
        <v>10</v>
      </c>
      <c r="I156" s="158"/>
      <c r="J156" s="159">
        <f>ROUND(I156*H156,2)</f>
        <v>0</v>
      </c>
      <c r="K156" s="155" t="s">
        <v>186</v>
      </c>
      <c r="L156" s="32"/>
      <c r="M156" s="160" t="s">
        <v>1</v>
      </c>
      <c r="N156" s="161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2.5000000000000001E-4</v>
      </c>
      <c r="T156" s="146">
        <f>S156*H156</f>
        <v>2.5000000000000001E-3</v>
      </c>
      <c r="AR156" s="147" t="s">
        <v>188</v>
      </c>
      <c r="AT156" s="147" t="s">
        <v>191</v>
      </c>
      <c r="AU156" s="147" t="s">
        <v>85</v>
      </c>
      <c r="AY156" s="17" t="s">
        <v>181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188</v>
      </c>
      <c r="BM156" s="147" t="s">
        <v>673</v>
      </c>
    </row>
    <row r="157" spans="2:65" s="1" customFormat="1" ht="19.5">
      <c r="B157" s="32"/>
      <c r="D157" s="149" t="s">
        <v>190</v>
      </c>
      <c r="F157" s="150" t="s">
        <v>674</v>
      </c>
      <c r="I157" s="151"/>
      <c r="L157" s="32"/>
      <c r="M157" s="152"/>
      <c r="T157" s="56"/>
      <c r="AT157" s="17" t="s">
        <v>190</v>
      </c>
      <c r="AU157" s="17" t="s">
        <v>85</v>
      </c>
    </row>
    <row r="158" spans="2:65" s="1" customFormat="1" ht="24.2" customHeight="1">
      <c r="B158" s="134"/>
      <c r="C158" s="153" t="s">
        <v>188</v>
      </c>
      <c r="D158" s="153" t="s">
        <v>191</v>
      </c>
      <c r="E158" s="154" t="s">
        <v>675</v>
      </c>
      <c r="F158" s="155" t="s">
        <v>676</v>
      </c>
      <c r="G158" s="156" t="s">
        <v>185</v>
      </c>
      <c r="H158" s="157">
        <v>30</v>
      </c>
      <c r="I158" s="158"/>
      <c r="J158" s="159">
        <f>ROUND(I158*H158,2)</f>
        <v>0</v>
      </c>
      <c r="K158" s="155" t="s">
        <v>186</v>
      </c>
      <c r="L158" s="32"/>
      <c r="M158" s="160" t="s">
        <v>1</v>
      </c>
      <c r="N158" s="161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5.5000000000000003E-4</v>
      </c>
      <c r="T158" s="146">
        <f>S158*H158</f>
        <v>1.6500000000000001E-2</v>
      </c>
      <c r="AR158" s="147" t="s">
        <v>188</v>
      </c>
      <c r="AT158" s="147" t="s">
        <v>191</v>
      </c>
      <c r="AU158" s="147" t="s">
        <v>85</v>
      </c>
      <c r="AY158" s="17" t="s">
        <v>181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188</v>
      </c>
      <c r="BM158" s="147" t="s">
        <v>677</v>
      </c>
    </row>
    <row r="159" spans="2:65" s="1" customFormat="1" ht="19.5">
      <c r="B159" s="32"/>
      <c r="D159" s="149" t="s">
        <v>190</v>
      </c>
      <c r="F159" s="150" t="s">
        <v>678</v>
      </c>
      <c r="I159" s="151"/>
      <c r="L159" s="32"/>
      <c r="M159" s="152"/>
      <c r="T159" s="56"/>
      <c r="AT159" s="17" t="s">
        <v>190</v>
      </c>
      <c r="AU159" s="17" t="s">
        <v>85</v>
      </c>
    </row>
    <row r="160" spans="2:65" s="1" customFormat="1" ht="21.75" customHeight="1">
      <c r="B160" s="134"/>
      <c r="C160" s="153" t="s">
        <v>261</v>
      </c>
      <c r="D160" s="153" t="s">
        <v>191</v>
      </c>
      <c r="E160" s="154" t="s">
        <v>679</v>
      </c>
      <c r="F160" s="155" t="s">
        <v>680</v>
      </c>
      <c r="G160" s="156" t="s">
        <v>185</v>
      </c>
      <c r="H160" s="157">
        <v>8</v>
      </c>
      <c r="I160" s="158"/>
      <c r="J160" s="159">
        <f>ROUND(I160*H160,2)</f>
        <v>0</v>
      </c>
      <c r="K160" s="155" t="s">
        <v>186</v>
      </c>
      <c r="L160" s="32"/>
      <c r="M160" s="160" t="s">
        <v>1</v>
      </c>
      <c r="N160" s="161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188</v>
      </c>
      <c r="AT160" s="147" t="s">
        <v>191</v>
      </c>
      <c r="AU160" s="147" t="s">
        <v>85</v>
      </c>
      <c r="AY160" s="17" t="s">
        <v>181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188</v>
      </c>
      <c r="BM160" s="147" t="s">
        <v>681</v>
      </c>
    </row>
    <row r="161" spans="2:65" s="1" customFormat="1" ht="11.25">
      <c r="B161" s="32"/>
      <c r="D161" s="149" t="s">
        <v>190</v>
      </c>
      <c r="F161" s="150" t="s">
        <v>682</v>
      </c>
      <c r="I161" s="151"/>
      <c r="L161" s="32"/>
      <c r="M161" s="152"/>
      <c r="T161" s="56"/>
      <c r="AT161" s="17" t="s">
        <v>190</v>
      </c>
      <c r="AU161" s="17" t="s">
        <v>85</v>
      </c>
    </row>
    <row r="162" spans="2:65" s="1" customFormat="1" ht="24.2" customHeight="1">
      <c r="B162" s="134"/>
      <c r="C162" s="153" t="s">
        <v>266</v>
      </c>
      <c r="D162" s="153" t="s">
        <v>191</v>
      </c>
      <c r="E162" s="154" t="s">
        <v>683</v>
      </c>
      <c r="F162" s="155" t="s">
        <v>684</v>
      </c>
      <c r="G162" s="156" t="s">
        <v>217</v>
      </c>
      <c r="H162" s="157">
        <v>125</v>
      </c>
      <c r="I162" s="158"/>
      <c r="J162" s="159">
        <f>ROUND(I162*H162,2)</f>
        <v>0</v>
      </c>
      <c r="K162" s="155" t="s">
        <v>186</v>
      </c>
      <c r="L162" s="32"/>
      <c r="M162" s="160" t="s">
        <v>1</v>
      </c>
      <c r="N162" s="161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188</v>
      </c>
      <c r="AT162" s="147" t="s">
        <v>191</v>
      </c>
      <c r="AU162" s="147" t="s">
        <v>85</v>
      </c>
      <c r="AY162" s="17" t="s">
        <v>181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188</v>
      </c>
      <c r="BM162" s="147" t="s">
        <v>685</v>
      </c>
    </row>
    <row r="163" spans="2:65" s="1" customFormat="1" ht="19.5">
      <c r="B163" s="32"/>
      <c r="D163" s="149" t="s">
        <v>190</v>
      </c>
      <c r="F163" s="150" t="s">
        <v>686</v>
      </c>
      <c r="I163" s="151"/>
      <c r="L163" s="32"/>
      <c r="M163" s="152"/>
      <c r="T163" s="56"/>
      <c r="AT163" s="17" t="s">
        <v>190</v>
      </c>
      <c r="AU163" s="17" t="s">
        <v>85</v>
      </c>
    </row>
    <row r="164" spans="2:65" s="1" customFormat="1" ht="16.5" customHeight="1">
      <c r="B164" s="134"/>
      <c r="C164" s="153" t="s">
        <v>271</v>
      </c>
      <c r="D164" s="153" t="s">
        <v>191</v>
      </c>
      <c r="E164" s="154" t="s">
        <v>687</v>
      </c>
      <c r="F164" s="155" t="s">
        <v>688</v>
      </c>
      <c r="G164" s="156" t="s">
        <v>185</v>
      </c>
      <c r="H164" s="157">
        <v>45</v>
      </c>
      <c r="I164" s="158"/>
      <c r="J164" s="159">
        <f>ROUND(I164*H164,2)</f>
        <v>0</v>
      </c>
      <c r="K164" s="155" t="s">
        <v>186</v>
      </c>
      <c r="L164" s="32"/>
      <c r="M164" s="160" t="s">
        <v>1</v>
      </c>
      <c r="N164" s="161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188</v>
      </c>
      <c r="AT164" s="147" t="s">
        <v>191</v>
      </c>
      <c r="AU164" s="147" t="s">
        <v>85</v>
      </c>
      <c r="AY164" s="17" t="s">
        <v>181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188</v>
      </c>
      <c r="BM164" s="147" t="s">
        <v>689</v>
      </c>
    </row>
    <row r="165" spans="2:65" s="1" customFormat="1" ht="11.25">
      <c r="B165" s="32"/>
      <c r="D165" s="149" t="s">
        <v>190</v>
      </c>
      <c r="F165" s="150" t="s">
        <v>690</v>
      </c>
      <c r="I165" s="151"/>
      <c r="L165" s="32"/>
      <c r="M165" s="152"/>
      <c r="T165" s="56"/>
      <c r="AT165" s="17" t="s">
        <v>190</v>
      </c>
      <c r="AU165" s="17" t="s">
        <v>85</v>
      </c>
    </row>
    <row r="166" spans="2:65" s="1" customFormat="1" ht="16.5" customHeight="1">
      <c r="B166" s="134"/>
      <c r="C166" s="153" t="s">
        <v>276</v>
      </c>
      <c r="D166" s="153" t="s">
        <v>191</v>
      </c>
      <c r="E166" s="154" t="s">
        <v>691</v>
      </c>
      <c r="F166" s="155" t="s">
        <v>692</v>
      </c>
      <c r="G166" s="156" t="s">
        <v>185</v>
      </c>
      <c r="H166" s="157">
        <v>40</v>
      </c>
      <c r="I166" s="158"/>
      <c r="J166" s="159">
        <f>ROUND(I166*H166,2)</f>
        <v>0</v>
      </c>
      <c r="K166" s="155" t="s">
        <v>186</v>
      </c>
      <c r="L166" s="32"/>
      <c r="M166" s="160" t="s">
        <v>1</v>
      </c>
      <c r="N166" s="161" t="s">
        <v>41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188</v>
      </c>
      <c r="AT166" s="147" t="s">
        <v>191</v>
      </c>
      <c r="AU166" s="147" t="s">
        <v>85</v>
      </c>
      <c r="AY166" s="17" t="s">
        <v>181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188</v>
      </c>
      <c r="BM166" s="147" t="s">
        <v>693</v>
      </c>
    </row>
    <row r="167" spans="2:65" s="1" customFormat="1" ht="11.25">
      <c r="B167" s="32"/>
      <c r="D167" s="149" t="s">
        <v>190</v>
      </c>
      <c r="F167" s="150" t="s">
        <v>694</v>
      </c>
      <c r="I167" s="151"/>
      <c r="L167" s="32"/>
      <c r="M167" s="152"/>
      <c r="T167" s="56"/>
      <c r="AT167" s="17" t="s">
        <v>190</v>
      </c>
      <c r="AU167" s="17" t="s">
        <v>85</v>
      </c>
    </row>
    <row r="168" spans="2:65" s="1" customFormat="1" ht="16.5" customHeight="1">
      <c r="B168" s="134"/>
      <c r="C168" s="153" t="s">
        <v>7</v>
      </c>
      <c r="D168" s="153" t="s">
        <v>191</v>
      </c>
      <c r="E168" s="154" t="s">
        <v>695</v>
      </c>
      <c r="F168" s="155" t="s">
        <v>696</v>
      </c>
      <c r="G168" s="156" t="s">
        <v>185</v>
      </c>
      <c r="H168" s="157">
        <v>20</v>
      </c>
      <c r="I168" s="158"/>
      <c r="J168" s="159">
        <f>ROUND(I168*H168,2)</f>
        <v>0</v>
      </c>
      <c r="K168" s="155" t="s">
        <v>186</v>
      </c>
      <c r="L168" s="32"/>
      <c r="M168" s="160" t="s">
        <v>1</v>
      </c>
      <c r="N168" s="161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188</v>
      </c>
      <c r="AT168" s="147" t="s">
        <v>191</v>
      </c>
      <c r="AU168" s="147" t="s">
        <v>85</v>
      </c>
      <c r="AY168" s="17" t="s">
        <v>181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188</v>
      </c>
      <c r="BM168" s="147" t="s">
        <v>697</v>
      </c>
    </row>
    <row r="169" spans="2:65" s="1" customFormat="1" ht="11.25">
      <c r="B169" s="32"/>
      <c r="D169" s="149" t="s">
        <v>190</v>
      </c>
      <c r="F169" s="150" t="s">
        <v>698</v>
      </c>
      <c r="I169" s="151"/>
      <c r="L169" s="32"/>
      <c r="M169" s="152"/>
      <c r="T169" s="56"/>
      <c r="AT169" s="17" t="s">
        <v>190</v>
      </c>
      <c r="AU169" s="17" t="s">
        <v>85</v>
      </c>
    </row>
    <row r="170" spans="2:65" s="1" customFormat="1" ht="29.25">
      <c r="B170" s="32"/>
      <c r="D170" s="149" t="s">
        <v>467</v>
      </c>
      <c r="F170" s="164" t="s">
        <v>699</v>
      </c>
      <c r="I170" s="151"/>
      <c r="L170" s="32"/>
      <c r="M170" s="152"/>
      <c r="T170" s="56"/>
      <c r="AT170" s="17" t="s">
        <v>467</v>
      </c>
      <c r="AU170" s="17" t="s">
        <v>85</v>
      </c>
    </row>
    <row r="171" spans="2:65" s="1" customFormat="1" ht="24.2" customHeight="1">
      <c r="B171" s="134"/>
      <c r="C171" s="153" t="s">
        <v>284</v>
      </c>
      <c r="D171" s="153" t="s">
        <v>191</v>
      </c>
      <c r="E171" s="154" t="s">
        <v>700</v>
      </c>
      <c r="F171" s="155" t="s">
        <v>701</v>
      </c>
      <c r="G171" s="156" t="s">
        <v>217</v>
      </c>
      <c r="H171" s="157">
        <v>25</v>
      </c>
      <c r="I171" s="158"/>
      <c r="J171" s="159">
        <f>ROUND(I171*H171,2)</f>
        <v>0</v>
      </c>
      <c r="K171" s="155" t="s">
        <v>186</v>
      </c>
      <c r="L171" s="32"/>
      <c r="M171" s="160" t="s">
        <v>1</v>
      </c>
      <c r="N171" s="161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188</v>
      </c>
      <c r="AT171" s="147" t="s">
        <v>191</v>
      </c>
      <c r="AU171" s="147" t="s">
        <v>85</v>
      </c>
      <c r="AY171" s="17" t="s">
        <v>181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188</v>
      </c>
      <c r="BM171" s="147" t="s">
        <v>702</v>
      </c>
    </row>
    <row r="172" spans="2:65" s="1" customFormat="1" ht="29.25">
      <c r="B172" s="32"/>
      <c r="D172" s="149" t="s">
        <v>190</v>
      </c>
      <c r="F172" s="150" t="s">
        <v>703</v>
      </c>
      <c r="I172" s="151"/>
      <c r="L172" s="32"/>
      <c r="M172" s="152"/>
      <c r="T172" s="56"/>
      <c r="AT172" s="17" t="s">
        <v>190</v>
      </c>
      <c r="AU172" s="17" t="s">
        <v>85</v>
      </c>
    </row>
    <row r="173" spans="2:65" s="1" customFormat="1" ht="16.5" customHeight="1">
      <c r="B173" s="134"/>
      <c r="C173" s="153" t="s">
        <v>289</v>
      </c>
      <c r="D173" s="153" t="s">
        <v>191</v>
      </c>
      <c r="E173" s="154" t="s">
        <v>704</v>
      </c>
      <c r="F173" s="155" t="s">
        <v>705</v>
      </c>
      <c r="G173" s="156" t="s">
        <v>185</v>
      </c>
      <c r="H173" s="157">
        <v>10</v>
      </c>
      <c r="I173" s="158"/>
      <c r="J173" s="159">
        <f>ROUND(I173*H173,2)</f>
        <v>0</v>
      </c>
      <c r="K173" s="155" t="s">
        <v>186</v>
      </c>
      <c r="L173" s="32"/>
      <c r="M173" s="160" t="s">
        <v>1</v>
      </c>
      <c r="N173" s="161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188</v>
      </c>
      <c r="AT173" s="147" t="s">
        <v>191</v>
      </c>
      <c r="AU173" s="147" t="s">
        <v>85</v>
      </c>
      <c r="AY173" s="17" t="s">
        <v>181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188</v>
      </c>
      <c r="BM173" s="147" t="s">
        <v>706</v>
      </c>
    </row>
    <row r="174" spans="2:65" s="1" customFormat="1" ht="19.5">
      <c r="B174" s="32"/>
      <c r="D174" s="149" t="s">
        <v>190</v>
      </c>
      <c r="F174" s="150" t="s">
        <v>707</v>
      </c>
      <c r="I174" s="151"/>
      <c r="L174" s="32"/>
      <c r="M174" s="152"/>
      <c r="T174" s="56"/>
      <c r="AT174" s="17" t="s">
        <v>190</v>
      </c>
      <c r="AU174" s="17" t="s">
        <v>85</v>
      </c>
    </row>
    <row r="175" spans="2:65" s="1" customFormat="1" ht="16.5" customHeight="1">
      <c r="B175" s="134"/>
      <c r="C175" s="153" t="s">
        <v>293</v>
      </c>
      <c r="D175" s="153" t="s">
        <v>191</v>
      </c>
      <c r="E175" s="154" t="s">
        <v>474</v>
      </c>
      <c r="F175" s="155" t="s">
        <v>475</v>
      </c>
      <c r="G175" s="156" t="s">
        <v>476</v>
      </c>
      <c r="H175" s="157">
        <v>24</v>
      </c>
      <c r="I175" s="158"/>
      <c r="J175" s="159">
        <f>ROUND(I175*H175,2)</f>
        <v>0</v>
      </c>
      <c r="K175" s="155" t="s">
        <v>186</v>
      </c>
      <c r="L175" s="32"/>
      <c r="M175" s="160" t="s">
        <v>1</v>
      </c>
      <c r="N175" s="161" t="s">
        <v>41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477</v>
      </c>
      <c r="AT175" s="147" t="s">
        <v>191</v>
      </c>
      <c r="AU175" s="147" t="s">
        <v>85</v>
      </c>
      <c r="AY175" s="17" t="s">
        <v>181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477</v>
      </c>
      <c r="BM175" s="147" t="s">
        <v>708</v>
      </c>
    </row>
    <row r="176" spans="2:65" s="1" customFormat="1" ht="19.5">
      <c r="B176" s="32"/>
      <c r="D176" s="149" t="s">
        <v>190</v>
      </c>
      <c r="F176" s="150" t="s">
        <v>479</v>
      </c>
      <c r="I176" s="151"/>
      <c r="L176" s="32"/>
      <c r="M176" s="152"/>
      <c r="T176" s="56"/>
      <c r="AT176" s="17" t="s">
        <v>190</v>
      </c>
      <c r="AU176" s="17" t="s">
        <v>85</v>
      </c>
    </row>
    <row r="177" spans="2:65" s="1" customFormat="1" ht="19.5">
      <c r="B177" s="32"/>
      <c r="D177" s="149" t="s">
        <v>467</v>
      </c>
      <c r="F177" s="164" t="s">
        <v>709</v>
      </c>
      <c r="I177" s="151"/>
      <c r="L177" s="32"/>
      <c r="M177" s="152"/>
      <c r="T177" s="56"/>
      <c r="AT177" s="17" t="s">
        <v>467</v>
      </c>
      <c r="AU177" s="17" t="s">
        <v>85</v>
      </c>
    </row>
    <row r="178" spans="2:65" s="11" customFormat="1" ht="22.9" customHeight="1">
      <c r="B178" s="124"/>
      <c r="D178" s="125" t="s">
        <v>75</v>
      </c>
      <c r="E178" s="162" t="s">
        <v>710</v>
      </c>
      <c r="F178" s="162" t="s">
        <v>711</v>
      </c>
      <c r="I178" s="127"/>
      <c r="J178" s="163">
        <f>BK178</f>
        <v>0</v>
      </c>
      <c r="L178" s="124"/>
      <c r="M178" s="129"/>
      <c r="P178" s="130">
        <f>SUM(P179:P183)</f>
        <v>0</v>
      </c>
      <c r="R178" s="130">
        <f>SUM(R179:R183)</f>
        <v>0</v>
      </c>
      <c r="T178" s="131">
        <f>SUM(T179:T183)</f>
        <v>0</v>
      </c>
      <c r="AR178" s="125" t="s">
        <v>91</v>
      </c>
      <c r="AT178" s="132" t="s">
        <v>75</v>
      </c>
      <c r="AU178" s="132" t="s">
        <v>83</v>
      </c>
      <c r="AY178" s="125" t="s">
        <v>181</v>
      </c>
      <c r="BK178" s="133">
        <f>SUM(BK179:BK183)</f>
        <v>0</v>
      </c>
    </row>
    <row r="179" spans="2:65" s="1" customFormat="1" ht="24.2" customHeight="1">
      <c r="B179" s="134"/>
      <c r="C179" s="153" t="s">
        <v>298</v>
      </c>
      <c r="D179" s="153" t="s">
        <v>191</v>
      </c>
      <c r="E179" s="154" t="s">
        <v>712</v>
      </c>
      <c r="F179" s="155" t="s">
        <v>713</v>
      </c>
      <c r="G179" s="156" t="s">
        <v>714</v>
      </c>
      <c r="H179" s="157">
        <v>5</v>
      </c>
      <c r="I179" s="158"/>
      <c r="J179" s="159">
        <f>ROUND(I179*H179,2)</f>
        <v>0</v>
      </c>
      <c r="K179" s="155" t="s">
        <v>186</v>
      </c>
      <c r="L179" s="32"/>
      <c r="M179" s="160" t="s">
        <v>1</v>
      </c>
      <c r="N179" s="161" t="s">
        <v>41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248</v>
      </c>
      <c r="AT179" s="147" t="s">
        <v>191</v>
      </c>
      <c r="AU179" s="147" t="s">
        <v>85</v>
      </c>
      <c r="AY179" s="17" t="s">
        <v>181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83</v>
      </c>
      <c r="BK179" s="148">
        <f>ROUND(I179*H179,2)</f>
        <v>0</v>
      </c>
      <c r="BL179" s="17" t="s">
        <v>248</v>
      </c>
      <c r="BM179" s="147" t="s">
        <v>715</v>
      </c>
    </row>
    <row r="180" spans="2:65" s="1" customFormat="1" ht="19.5">
      <c r="B180" s="32"/>
      <c r="D180" s="149" t="s">
        <v>190</v>
      </c>
      <c r="F180" s="150" t="s">
        <v>716</v>
      </c>
      <c r="I180" s="151"/>
      <c r="L180" s="32"/>
      <c r="M180" s="152"/>
      <c r="T180" s="56"/>
      <c r="AT180" s="17" t="s">
        <v>190</v>
      </c>
      <c r="AU180" s="17" t="s">
        <v>85</v>
      </c>
    </row>
    <row r="181" spans="2:65" s="1" customFormat="1" ht="19.5">
      <c r="B181" s="32"/>
      <c r="D181" s="149" t="s">
        <v>467</v>
      </c>
      <c r="F181" s="164" t="s">
        <v>717</v>
      </c>
      <c r="I181" s="151"/>
      <c r="L181" s="32"/>
      <c r="M181" s="152"/>
      <c r="T181" s="56"/>
      <c r="AT181" s="17" t="s">
        <v>467</v>
      </c>
      <c r="AU181" s="17" t="s">
        <v>85</v>
      </c>
    </row>
    <row r="182" spans="2:65" s="1" customFormat="1" ht="24.2" customHeight="1">
      <c r="B182" s="134"/>
      <c r="C182" s="153" t="s">
        <v>302</v>
      </c>
      <c r="D182" s="153" t="s">
        <v>191</v>
      </c>
      <c r="E182" s="154" t="s">
        <v>718</v>
      </c>
      <c r="F182" s="155" t="s">
        <v>719</v>
      </c>
      <c r="G182" s="156" t="s">
        <v>185</v>
      </c>
      <c r="H182" s="157">
        <v>1</v>
      </c>
      <c r="I182" s="158"/>
      <c r="J182" s="159">
        <f>ROUND(I182*H182,2)</f>
        <v>0</v>
      </c>
      <c r="K182" s="155" t="s">
        <v>186</v>
      </c>
      <c r="L182" s="32"/>
      <c r="M182" s="160" t="s">
        <v>1</v>
      </c>
      <c r="N182" s="161" t="s">
        <v>41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188</v>
      </c>
      <c r="AT182" s="147" t="s">
        <v>191</v>
      </c>
      <c r="AU182" s="147" t="s">
        <v>85</v>
      </c>
      <c r="AY182" s="17" t="s">
        <v>181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83</v>
      </c>
      <c r="BK182" s="148">
        <f>ROUND(I182*H182,2)</f>
        <v>0</v>
      </c>
      <c r="BL182" s="17" t="s">
        <v>188</v>
      </c>
      <c r="BM182" s="147" t="s">
        <v>720</v>
      </c>
    </row>
    <row r="183" spans="2:65" s="1" customFormat="1" ht="29.25">
      <c r="B183" s="32"/>
      <c r="D183" s="149" t="s">
        <v>190</v>
      </c>
      <c r="F183" s="150" t="s">
        <v>721</v>
      </c>
      <c r="I183" s="151"/>
      <c r="L183" s="32"/>
      <c r="M183" s="165"/>
      <c r="N183" s="166"/>
      <c r="O183" s="166"/>
      <c r="P183" s="166"/>
      <c r="Q183" s="166"/>
      <c r="R183" s="166"/>
      <c r="S183" s="166"/>
      <c r="T183" s="167"/>
      <c r="AT183" s="17" t="s">
        <v>190</v>
      </c>
      <c r="AU183" s="17" t="s">
        <v>85</v>
      </c>
    </row>
    <row r="184" spans="2:65" s="1" customFormat="1" ht="6.95" customHeight="1">
      <c r="B184" s="44"/>
      <c r="C184" s="45"/>
      <c r="D184" s="45"/>
      <c r="E184" s="45"/>
      <c r="F184" s="45"/>
      <c r="G184" s="45"/>
      <c r="H184" s="45"/>
      <c r="I184" s="45"/>
      <c r="J184" s="45"/>
      <c r="K184" s="45"/>
      <c r="L184" s="32"/>
    </row>
  </sheetData>
  <autoFilter ref="C123:K183" xr:uid="{00000000-0009-0000-0000-000006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3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110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23.25" customHeight="1">
      <c r="B9" s="32"/>
      <c r="E9" s="242" t="s">
        <v>152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722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723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724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ROUND(J127,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ROUND((SUM(BE127:BE232)),  2)</f>
        <v>0</v>
      </c>
      <c r="I35" s="96">
        <v>0.21</v>
      </c>
      <c r="J35" s="85">
        <f>ROUND(((SUM(BE127:BE232))*I35),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ROUND((SUM(BF127:BF232)),  2)</f>
        <v>0</v>
      </c>
      <c r="I36" s="96">
        <v>0.12</v>
      </c>
      <c r="J36" s="85">
        <f>ROUND(((SUM(BF127:BF232))*I36),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ROUND((SUM(BG127:BG232)),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ROUND((SUM(BH127:BH232)),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ROUND((SUM(BI127:BI232)),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23.25" customHeight="1">
      <c r="B87" s="32"/>
      <c r="E87" s="242" t="s">
        <v>152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SO.01 -03 - Vzduchotechnika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Ing. Marek Nos</v>
      </c>
      <c r="L93" s="32"/>
    </row>
    <row r="94" spans="2:12" s="1" customFormat="1" ht="40.15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MARIO DESIGN s.r.o., Hodakova 653/13, 66 441 Troub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J127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725</v>
      </c>
      <c r="E99" s="110"/>
      <c r="F99" s="110"/>
      <c r="G99" s="110"/>
      <c r="H99" s="110"/>
      <c r="I99" s="110"/>
      <c r="J99" s="111">
        <f>J128</f>
        <v>0</v>
      </c>
      <c r="L99" s="108"/>
    </row>
    <row r="100" spans="2:47" s="9" customFormat="1" ht="19.899999999999999" customHeight="1">
      <c r="B100" s="112"/>
      <c r="D100" s="113" t="s">
        <v>726</v>
      </c>
      <c r="E100" s="114"/>
      <c r="F100" s="114"/>
      <c r="G100" s="114"/>
      <c r="H100" s="114"/>
      <c r="I100" s="114"/>
      <c r="J100" s="115">
        <f>J129</f>
        <v>0</v>
      </c>
      <c r="L100" s="112"/>
    </row>
    <row r="101" spans="2:47" s="9" customFormat="1" ht="19.899999999999999" customHeight="1">
      <c r="B101" s="112"/>
      <c r="D101" s="113" t="s">
        <v>727</v>
      </c>
      <c r="E101" s="114"/>
      <c r="F101" s="114"/>
      <c r="G101" s="114"/>
      <c r="H101" s="114"/>
      <c r="I101" s="114"/>
      <c r="J101" s="115">
        <f>J138</f>
        <v>0</v>
      </c>
      <c r="L101" s="112"/>
    </row>
    <row r="102" spans="2:47" s="9" customFormat="1" ht="14.85" customHeight="1">
      <c r="B102" s="112"/>
      <c r="D102" s="113" t="s">
        <v>728</v>
      </c>
      <c r="E102" s="114"/>
      <c r="F102" s="114"/>
      <c r="G102" s="114"/>
      <c r="H102" s="114"/>
      <c r="I102" s="114"/>
      <c r="J102" s="115">
        <f>J139</f>
        <v>0</v>
      </c>
      <c r="L102" s="112"/>
    </row>
    <row r="103" spans="2:47" s="9" customFormat="1" ht="14.85" customHeight="1">
      <c r="B103" s="112"/>
      <c r="D103" s="113" t="s">
        <v>728</v>
      </c>
      <c r="E103" s="114"/>
      <c r="F103" s="114"/>
      <c r="G103" s="114"/>
      <c r="H103" s="114"/>
      <c r="I103" s="114"/>
      <c r="J103" s="115">
        <f>J172</f>
        <v>0</v>
      </c>
      <c r="L103" s="112"/>
    </row>
    <row r="104" spans="2:47" s="9" customFormat="1" ht="14.85" customHeight="1">
      <c r="B104" s="112"/>
      <c r="D104" s="113" t="s">
        <v>728</v>
      </c>
      <c r="E104" s="114"/>
      <c r="F104" s="114"/>
      <c r="G104" s="114"/>
      <c r="H104" s="114"/>
      <c r="I104" s="114"/>
      <c r="J104" s="115">
        <f>J201</f>
        <v>0</v>
      </c>
      <c r="L104" s="112"/>
    </row>
    <row r="105" spans="2:47" s="9" customFormat="1" ht="19.899999999999999" customHeight="1">
      <c r="B105" s="112"/>
      <c r="D105" s="113" t="s">
        <v>729</v>
      </c>
      <c r="E105" s="114"/>
      <c r="F105" s="114"/>
      <c r="G105" s="114"/>
      <c r="H105" s="114"/>
      <c r="I105" s="114"/>
      <c r="J105" s="115">
        <f>J220</f>
        <v>0</v>
      </c>
      <c r="L105" s="112"/>
    </row>
    <row r="106" spans="2:47" s="1" customFormat="1" ht="21.75" customHeight="1">
      <c r="B106" s="32"/>
      <c r="L106" s="32"/>
    </row>
    <row r="107" spans="2:47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47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47" s="1" customFormat="1" ht="24.95" customHeight="1">
      <c r="B112" s="32"/>
      <c r="C112" s="21" t="s">
        <v>166</v>
      </c>
      <c r="L112" s="32"/>
    </row>
    <row r="113" spans="2:63" s="1" customFormat="1" ht="6.95" customHeight="1">
      <c r="B113" s="32"/>
      <c r="L113" s="32"/>
    </row>
    <row r="114" spans="2:63" s="1" customFormat="1" ht="12" customHeight="1">
      <c r="B114" s="32"/>
      <c r="C114" s="27" t="s">
        <v>16</v>
      </c>
      <c r="L114" s="32"/>
    </row>
    <row r="115" spans="2:63" s="1" customFormat="1" ht="16.5" customHeight="1">
      <c r="B115" s="32"/>
      <c r="E115" s="242" t="str">
        <f>E7</f>
        <v>ZUŠ BEDŘICHA SMETANY čp.142, LITOMYŠL</v>
      </c>
      <c r="F115" s="243"/>
      <c r="G115" s="243"/>
      <c r="H115" s="243"/>
      <c r="L115" s="32"/>
    </row>
    <row r="116" spans="2:63" ht="12" customHeight="1">
      <c r="B116" s="20"/>
      <c r="C116" s="27" t="s">
        <v>151</v>
      </c>
      <c r="L116" s="20"/>
    </row>
    <row r="117" spans="2:63" s="1" customFormat="1" ht="23.25" customHeight="1">
      <c r="B117" s="32"/>
      <c r="E117" s="242" t="s">
        <v>152</v>
      </c>
      <c r="F117" s="244"/>
      <c r="G117" s="244"/>
      <c r="H117" s="244"/>
      <c r="L117" s="32"/>
    </row>
    <row r="118" spans="2:63" s="1" customFormat="1" ht="12" customHeight="1">
      <c r="B118" s="32"/>
      <c r="C118" s="27" t="s">
        <v>153</v>
      </c>
      <c r="L118" s="32"/>
    </row>
    <row r="119" spans="2:63" s="1" customFormat="1" ht="16.5" customHeight="1">
      <c r="B119" s="32"/>
      <c r="E119" s="198" t="str">
        <f>E11</f>
        <v>SO.01 -03 - Vzduchotechnika</v>
      </c>
      <c r="F119" s="244"/>
      <c r="G119" s="244"/>
      <c r="H119" s="244"/>
      <c r="L119" s="32"/>
    </row>
    <row r="120" spans="2:63" s="1" customFormat="1" ht="6.95" customHeight="1">
      <c r="B120" s="32"/>
      <c r="L120" s="32"/>
    </row>
    <row r="121" spans="2:63" s="1" customFormat="1" ht="12" customHeight="1">
      <c r="B121" s="32"/>
      <c r="C121" s="27" t="s">
        <v>20</v>
      </c>
      <c r="F121" s="25" t="str">
        <f>F14</f>
        <v>Litomyšl</v>
      </c>
      <c r="I121" s="27" t="s">
        <v>22</v>
      </c>
      <c r="J121" s="52" t="str">
        <f>IF(J14="","",J14)</f>
        <v>6. 6. 2025</v>
      </c>
      <c r="L121" s="32"/>
    </row>
    <row r="122" spans="2:63" s="1" customFormat="1" ht="6.95" customHeight="1">
      <c r="B122" s="32"/>
      <c r="L122" s="32"/>
    </row>
    <row r="123" spans="2:63" s="1" customFormat="1" ht="15.2" customHeight="1">
      <c r="B123" s="32"/>
      <c r="C123" s="27" t="s">
        <v>24</v>
      </c>
      <c r="F123" s="25" t="str">
        <f>E17</f>
        <v>Město Litomyšl</v>
      </c>
      <c r="I123" s="27" t="s">
        <v>30</v>
      </c>
      <c r="J123" s="30" t="str">
        <f>E23</f>
        <v>Ing. Marek Nos</v>
      </c>
      <c r="L123" s="32"/>
    </row>
    <row r="124" spans="2:63" s="1" customFormat="1" ht="40.15" customHeight="1">
      <c r="B124" s="32"/>
      <c r="C124" s="27" t="s">
        <v>28</v>
      </c>
      <c r="F124" s="25" t="str">
        <f>IF(E20="","",E20)</f>
        <v>Vyplň údaj</v>
      </c>
      <c r="I124" s="27" t="s">
        <v>34</v>
      </c>
      <c r="J124" s="30" t="str">
        <f>E26</f>
        <v>MARIO DESIGN s.r.o., Hodakova 653/13, 66 441 Troub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16"/>
      <c r="C126" s="117" t="s">
        <v>167</v>
      </c>
      <c r="D126" s="118" t="s">
        <v>61</v>
      </c>
      <c r="E126" s="118" t="s">
        <v>57</v>
      </c>
      <c r="F126" s="118" t="s">
        <v>58</v>
      </c>
      <c r="G126" s="118" t="s">
        <v>168</v>
      </c>
      <c r="H126" s="118" t="s">
        <v>169</v>
      </c>
      <c r="I126" s="118" t="s">
        <v>170</v>
      </c>
      <c r="J126" s="118" t="s">
        <v>159</v>
      </c>
      <c r="K126" s="119" t="s">
        <v>171</v>
      </c>
      <c r="L126" s="116"/>
      <c r="M126" s="59" t="s">
        <v>1</v>
      </c>
      <c r="N126" s="60" t="s">
        <v>40</v>
      </c>
      <c r="O126" s="60" t="s">
        <v>172</v>
      </c>
      <c r="P126" s="60" t="s">
        <v>173</v>
      </c>
      <c r="Q126" s="60" t="s">
        <v>174</v>
      </c>
      <c r="R126" s="60" t="s">
        <v>175</v>
      </c>
      <c r="S126" s="60" t="s">
        <v>176</v>
      </c>
      <c r="T126" s="61" t="s">
        <v>177</v>
      </c>
    </row>
    <row r="127" spans="2:63" s="1" customFormat="1" ht="22.9" customHeight="1">
      <c r="B127" s="32"/>
      <c r="C127" s="64" t="s">
        <v>178</v>
      </c>
      <c r="J127" s="120">
        <f>BK127</f>
        <v>0</v>
      </c>
      <c r="L127" s="32"/>
      <c r="M127" s="62"/>
      <c r="N127" s="53"/>
      <c r="O127" s="53"/>
      <c r="P127" s="121">
        <f>P128</f>
        <v>0</v>
      </c>
      <c r="Q127" s="53"/>
      <c r="R127" s="121">
        <f>R128</f>
        <v>0</v>
      </c>
      <c r="S127" s="53"/>
      <c r="T127" s="122">
        <f>T128</f>
        <v>0</v>
      </c>
      <c r="AT127" s="17" t="s">
        <v>75</v>
      </c>
      <c r="AU127" s="17" t="s">
        <v>161</v>
      </c>
      <c r="BK127" s="123">
        <f>BK128</f>
        <v>0</v>
      </c>
    </row>
    <row r="128" spans="2:63" s="11" customFormat="1" ht="25.9" customHeight="1">
      <c r="B128" s="124"/>
      <c r="D128" s="125" t="s">
        <v>75</v>
      </c>
      <c r="E128" s="126" t="s">
        <v>730</v>
      </c>
      <c r="F128" s="126" t="s">
        <v>730</v>
      </c>
      <c r="I128" s="127"/>
      <c r="J128" s="128">
        <f>BK128</f>
        <v>0</v>
      </c>
      <c r="L128" s="124"/>
      <c r="M128" s="129"/>
      <c r="P128" s="130">
        <f>P129+P138+P220</f>
        <v>0</v>
      </c>
      <c r="R128" s="130">
        <f>R129+R138+R220</f>
        <v>0</v>
      </c>
      <c r="T128" s="131">
        <f>T129+T138+T220</f>
        <v>0</v>
      </c>
      <c r="AR128" s="125" t="s">
        <v>83</v>
      </c>
      <c r="AT128" s="132" t="s">
        <v>75</v>
      </c>
      <c r="AU128" s="132" t="s">
        <v>76</v>
      </c>
      <c r="AY128" s="125" t="s">
        <v>181</v>
      </c>
      <c r="BK128" s="133">
        <f>BK129+BK138+BK220</f>
        <v>0</v>
      </c>
    </row>
    <row r="129" spans="2:65" s="11" customFormat="1" ht="22.9" customHeight="1">
      <c r="B129" s="124"/>
      <c r="D129" s="125" t="s">
        <v>75</v>
      </c>
      <c r="E129" s="162" t="s">
        <v>731</v>
      </c>
      <c r="F129" s="162" t="s">
        <v>731</v>
      </c>
      <c r="I129" s="127"/>
      <c r="J129" s="163">
        <f>BK129</f>
        <v>0</v>
      </c>
      <c r="L129" s="124"/>
      <c r="M129" s="129"/>
      <c r="P129" s="130">
        <f>SUM(P130:P137)</f>
        <v>0</v>
      </c>
      <c r="R129" s="130">
        <f>SUM(R130:R137)</f>
        <v>0</v>
      </c>
      <c r="T129" s="131">
        <f>SUM(T130:T137)</f>
        <v>0</v>
      </c>
      <c r="AR129" s="125" t="s">
        <v>83</v>
      </c>
      <c r="AT129" s="132" t="s">
        <v>75</v>
      </c>
      <c r="AU129" s="132" t="s">
        <v>83</v>
      </c>
      <c r="AY129" s="125" t="s">
        <v>181</v>
      </c>
      <c r="BK129" s="133">
        <f>SUM(BK130:BK137)</f>
        <v>0</v>
      </c>
    </row>
    <row r="130" spans="2:65" s="1" customFormat="1" ht="24.2" customHeight="1">
      <c r="B130" s="134"/>
      <c r="C130" s="135" t="s">
        <v>83</v>
      </c>
      <c r="D130" s="135" t="s">
        <v>182</v>
      </c>
      <c r="E130" s="136" t="s">
        <v>732</v>
      </c>
      <c r="F130" s="137" t="s">
        <v>733</v>
      </c>
      <c r="G130" s="138" t="s">
        <v>734</v>
      </c>
      <c r="H130" s="139">
        <v>12</v>
      </c>
      <c r="I130" s="140"/>
      <c r="J130" s="141">
        <f>ROUND(I130*H130,2)</f>
        <v>0</v>
      </c>
      <c r="K130" s="137" t="s">
        <v>1</v>
      </c>
      <c r="L130" s="142"/>
      <c r="M130" s="143" t="s">
        <v>1</v>
      </c>
      <c r="N130" s="144" t="s">
        <v>41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220</v>
      </c>
      <c r="AT130" s="147" t="s">
        <v>182</v>
      </c>
      <c r="AU130" s="147" t="s">
        <v>85</v>
      </c>
      <c r="AY130" s="17" t="s">
        <v>181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200</v>
      </c>
      <c r="BM130" s="147" t="s">
        <v>85</v>
      </c>
    </row>
    <row r="131" spans="2:65" s="1" customFormat="1" ht="19.5">
      <c r="B131" s="32"/>
      <c r="D131" s="149" t="s">
        <v>190</v>
      </c>
      <c r="F131" s="150" t="s">
        <v>733</v>
      </c>
      <c r="I131" s="151"/>
      <c r="L131" s="32"/>
      <c r="M131" s="152"/>
      <c r="T131" s="56"/>
      <c r="AT131" s="17" t="s">
        <v>190</v>
      </c>
      <c r="AU131" s="17" t="s">
        <v>85</v>
      </c>
    </row>
    <row r="132" spans="2:65" s="1" customFormat="1" ht="24.2" customHeight="1">
      <c r="B132" s="134"/>
      <c r="C132" s="153" t="s">
        <v>85</v>
      </c>
      <c r="D132" s="153" t="s">
        <v>191</v>
      </c>
      <c r="E132" s="154" t="s">
        <v>735</v>
      </c>
      <c r="F132" s="155" t="s">
        <v>736</v>
      </c>
      <c r="G132" s="156" t="s">
        <v>734</v>
      </c>
      <c r="H132" s="157">
        <v>12</v>
      </c>
      <c r="I132" s="158"/>
      <c r="J132" s="159">
        <f>ROUND(I132*H132,2)</f>
        <v>0</v>
      </c>
      <c r="K132" s="155" t="s">
        <v>737</v>
      </c>
      <c r="L132" s="32"/>
      <c r="M132" s="160" t="s">
        <v>1</v>
      </c>
      <c r="N132" s="161" t="s">
        <v>41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200</v>
      </c>
      <c r="AT132" s="147" t="s">
        <v>191</v>
      </c>
      <c r="AU132" s="147" t="s">
        <v>85</v>
      </c>
      <c r="AY132" s="17" t="s">
        <v>181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200</v>
      </c>
      <c r="BM132" s="147" t="s">
        <v>200</v>
      </c>
    </row>
    <row r="133" spans="2:65" s="1" customFormat="1" ht="19.5">
      <c r="B133" s="32"/>
      <c r="D133" s="149" t="s">
        <v>190</v>
      </c>
      <c r="F133" s="150" t="s">
        <v>736</v>
      </c>
      <c r="I133" s="151"/>
      <c r="L133" s="32"/>
      <c r="M133" s="152"/>
      <c r="T133" s="56"/>
      <c r="AT133" s="17" t="s">
        <v>190</v>
      </c>
      <c r="AU133" s="17" t="s">
        <v>85</v>
      </c>
    </row>
    <row r="134" spans="2:65" s="1" customFormat="1" ht="49.15" customHeight="1">
      <c r="B134" s="134"/>
      <c r="C134" s="135" t="s">
        <v>91</v>
      </c>
      <c r="D134" s="135" t="s">
        <v>182</v>
      </c>
      <c r="E134" s="136" t="s">
        <v>738</v>
      </c>
      <c r="F134" s="137" t="s">
        <v>739</v>
      </c>
      <c r="G134" s="138" t="s">
        <v>734</v>
      </c>
      <c r="H134" s="139">
        <v>20</v>
      </c>
      <c r="I134" s="140"/>
      <c r="J134" s="141">
        <f>ROUND(I134*H134,2)</f>
        <v>0</v>
      </c>
      <c r="K134" s="137" t="s">
        <v>1</v>
      </c>
      <c r="L134" s="142"/>
      <c r="M134" s="143" t="s">
        <v>1</v>
      </c>
      <c r="N134" s="144" t="s">
        <v>41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220</v>
      </c>
      <c r="AT134" s="147" t="s">
        <v>182</v>
      </c>
      <c r="AU134" s="147" t="s">
        <v>85</v>
      </c>
      <c r="AY134" s="17" t="s">
        <v>181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200</v>
      </c>
      <c r="BM134" s="147" t="s">
        <v>209</v>
      </c>
    </row>
    <row r="135" spans="2:65" s="1" customFormat="1" ht="29.25">
      <c r="B135" s="32"/>
      <c r="D135" s="149" t="s">
        <v>190</v>
      </c>
      <c r="F135" s="150" t="s">
        <v>739</v>
      </c>
      <c r="I135" s="151"/>
      <c r="L135" s="32"/>
      <c r="M135" s="152"/>
      <c r="T135" s="56"/>
      <c r="AT135" s="17" t="s">
        <v>190</v>
      </c>
      <c r="AU135" s="17" t="s">
        <v>85</v>
      </c>
    </row>
    <row r="136" spans="2:65" s="1" customFormat="1" ht="24.2" customHeight="1">
      <c r="B136" s="134"/>
      <c r="C136" s="153" t="s">
        <v>200</v>
      </c>
      <c r="D136" s="153" t="s">
        <v>191</v>
      </c>
      <c r="E136" s="154" t="s">
        <v>735</v>
      </c>
      <c r="F136" s="155" t="s">
        <v>736</v>
      </c>
      <c r="G136" s="156" t="s">
        <v>734</v>
      </c>
      <c r="H136" s="157">
        <v>20</v>
      </c>
      <c r="I136" s="158"/>
      <c r="J136" s="159">
        <f>ROUND(I136*H136,2)</f>
        <v>0</v>
      </c>
      <c r="K136" s="155" t="s">
        <v>737</v>
      </c>
      <c r="L136" s="32"/>
      <c r="M136" s="160" t="s">
        <v>1</v>
      </c>
      <c r="N136" s="161" t="s">
        <v>41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200</v>
      </c>
      <c r="AT136" s="147" t="s">
        <v>191</v>
      </c>
      <c r="AU136" s="147" t="s">
        <v>85</v>
      </c>
      <c r="AY136" s="17" t="s">
        <v>181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200</v>
      </c>
      <c r="BM136" s="147" t="s">
        <v>220</v>
      </c>
    </row>
    <row r="137" spans="2:65" s="1" customFormat="1" ht="19.5">
      <c r="B137" s="32"/>
      <c r="D137" s="149" t="s">
        <v>190</v>
      </c>
      <c r="F137" s="150" t="s">
        <v>736</v>
      </c>
      <c r="I137" s="151"/>
      <c r="L137" s="32"/>
      <c r="M137" s="152"/>
      <c r="T137" s="56"/>
      <c r="AT137" s="17" t="s">
        <v>190</v>
      </c>
      <c r="AU137" s="17" t="s">
        <v>85</v>
      </c>
    </row>
    <row r="138" spans="2:65" s="11" customFormat="1" ht="22.9" customHeight="1">
      <c r="B138" s="124"/>
      <c r="D138" s="125" t="s">
        <v>75</v>
      </c>
      <c r="E138" s="162" t="s">
        <v>740</v>
      </c>
      <c r="F138" s="162" t="s">
        <v>740</v>
      </c>
      <c r="I138" s="127"/>
      <c r="J138" s="163">
        <f>BK138</f>
        <v>0</v>
      </c>
      <c r="L138" s="124"/>
      <c r="M138" s="129"/>
      <c r="P138" s="130">
        <f>P139+P172+P201</f>
        <v>0</v>
      </c>
      <c r="R138" s="130">
        <f>R139+R172+R201</f>
        <v>0</v>
      </c>
      <c r="T138" s="131">
        <f>T139+T172+T201</f>
        <v>0</v>
      </c>
      <c r="AR138" s="125" t="s">
        <v>83</v>
      </c>
      <c r="AT138" s="132" t="s">
        <v>75</v>
      </c>
      <c r="AU138" s="132" t="s">
        <v>83</v>
      </c>
      <c r="AY138" s="125" t="s">
        <v>181</v>
      </c>
      <c r="BK138" s="133">
        <f>BK139+BK172+BK201</f>
        <v>0</v>
      </c>
    </row>
    <row r="139" spans="2:65" s="11" customFormat="1" ht="20.85" customHeight="1">
      <c r="B139" s="124"/>
      <c r="D139" s="125" t="s">
        <v>75</v>
      </c>
      <c r="E139" s="162" t="s">
        <v>741</v>
      </c>
      <c r="F139" s="162" t="s">
        <v>1</v>
      </c>
      <c r="I139" s="127"/>
      <c r="J139" s="163">
        <f>BK139</f>
        <v>0</v>
      </c>
      <c r="L139" s="124"/>
      <c r="M139" s="129"/>
      <c r="P139" s="130">
        <f>SUM(P140:P171)</f>
        <v>0</v>
      </c>
      <c r="R139" s="130">
        <f>SUM(R140:R171)</f>
        <v>0</v>
      </c>
      <c r="T139" s="131">
        <f>SUM(T140:T171)</f>
        <v>0</v>
      </c>
      <c r="AR139" s="125" t="s">
        <v>83</v>
      </c>
      <c r="AT139" s="132" t="s">
        <v>75</v>
      </c>
      <c r="AU139" s="132" t="s">
        <v>85</v>
      </c>
      <c r="AY139" s="125" t="s">
        <v>181</v>
      </c>
      <c r="BK139" s="133">
        <f>SUM(BK140:BK171)</f>
        <v>0</v>
      </c>
    </row>
    <row r="140" spans="2:65" s="1" customFormat="1" ht="76.349999999999994" customHeight="1">
      <c r="B140" s="134"/>
      <c r="C140" s="135" t="s">
        <v>204</v>
      </c>
      <c r="D140" s="135" t="s">
        <v>182</v>
      </c>
      <c r="E140" s="136" t="s">
        <v>742</v>
      </c>
      <c r="F140" s="137" t="s">
        <v>743</v>
      </c>
      <c r="G140" s="138" t="s">
        <v>287</v>
      </c>
      <c r="H140" s="139">
        <v>1</v>
      </c>
      <c r="I140" s="140"/>
      <c r="J140" s="141">
        <f>ROUND(I140*H140,2)</f>
        <v>0</v>
      </c>
      <c r="K140" s="137" t="s">
        <v>1</v>
      </c>
      <c r="L140" s="142"/>
      <c r="M140" s="143" t="s">
        <v>1</v>
      </c>
      <c r="N140" s="144" t="s">
        <v>41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220</v>
      </c>
      <c r="AT140" s="147" t="s">
        <v>182</v>
      </c>
      <c r="AU140" s="147" t="s">
        <v>91</v>
      </c>
      <c r="AY140" s="17" t="s">
        <v>181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200</v>
      </c>
      <c r="BM140" s="147" t="s">
        <v>228</v>
      </c>
    </row>
    <row r="141" spans="2:65" s="1" customFormat="1" ht="48.75">
      <c r="B141" s="32"/>
      <c r="D141" s="149" t="s">
        <v>190</v>
      </c>
      <c r="F141" s="150" t="s">
        <v>744</v>
      </c>
      <c r="I141" s="151"/>
      <c r="L141" s="32"/>
      <c r="M141" s="152"/>
      <c r="T141" s="56"/>
      <c r="AT141" s="17" t="s">
        <v>190</v>
      </c>
      <c r="AU141" s="17" t="s">
        <v>91</v>
      </c>
    </row>
    <row r="142" spans="2:65" s="1" customFormat="1" ht="24.2" customHeight="1">
      <c r="B142" s="134"/>
      <c r="C142" s="153" t="s">
        <v>209</v>
      </c>
      <c r="D142" s="153" t="s">
        <v>191</v>
      </c>
      <c r="E142" s="154" t="s">
        <v>745</v>
      </c>
      <c r="F142" s="155" t="s">
        <v>746</v>
      </c>
      <c r="G142" s="156" t="s">
        <v>287</v>
      </c>
      <c r="H142" s="157">
        <v>1</v>
      </c>
      <c r="I142" s="158"/>
      <c r="J142" s="159">
        <f>ROUND(I142*H142,2)</f>
        <v>0</v>
      </c>
      <c r="K142" s="155" t="s">
        <v>737</v>
      </c>
      <c r="L142" s="32"/>
      <c r="M142" s="160" t="s">
        <v>1</v>
      </c>
      <c r="N142" s="161" t="s">
        <v>41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200</v>
      </c>
      <c r="AT142" s="147" t="s">
        <v>191</v>
      </c>
      <c r="AU142" s="147" t="s">
        <v>91</v>
      </c>
      <c r="AY142" s="17" t="s">
        <v>181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200</v>
      </c>
      <c r="BM142" s="147" t="s">
        <v>8</v>
      </c>
    </row>
    <row r="143" spans="2:65" s="1" customFormat="1" ht="19.5">
      <c r="B143" s="32"/>
      <c r="D143" s="149" t="s">
        <v>190</v>
      </c>
      <c r="F143" s="150" t="s">
        <v>746</v>
      </c>
      <c r="I143" s="151"/>
      <c r="L143" s="32"/>
      <c r="M143" s="152"/>
      <c r="T143" s="56"/>
      <c r="AT143" s="17" t="s">
        <v>190</v>
      </c>
      <c r="AU143" s="17" t="s">
        <v>91</v>
      </c>
    </row>
    <row r="144" spans="2:65" s="1" customFormat="1" ht="37.9" customHeight="1">
      <c r="B144" s="134"/>
      <c r="C144" s="135" t="s">
        <v>214</v>
      </c>
      <c r="D144" s="135" t="s">
        <v>182</v>
      </c>
      <c r="E144" s="136" t="s">
        <v>747</v>
      </c>
      <c r="F144" s="137" t="s">
        <v>748</v>
      </c>
      <c r="G144" s="138" t="s">
        <v>287</v>
      </c>
      <c r="H144" s="139">
        <v>4</v>
      </c>
      <c r="I144" s="140"/>
      <c r="J144" s="141">
        <f>ROUND(I144*H144,2)</f>
        <v>0</v>
      </c>
      <c r="K144" s="137" t="s">
        <v>1</v>
      </c>
      <c r="L144" s="142"/>
      <c r="M144" s="143" t="s">
        <v>1</v>
      </c>
      <c r="N144" s="144" t="s">
        <v>41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220</v>
      </c>
      <c r="AT144" s="147" t="s">
        <v>182</v>
      </c>
      <c r="AU144" s="147" t="s">
        <v>91</v>
      </c>
      <c r="AY144" s="17" t="s">
        <v>181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200</v>
      </c>
      <c r="BM144" s="147" t="s">
        <v>244</v>
      </c>
    </row>
    <row r="145" spans="2:65" s="1" customFormat="1" ht="19.5">
      <c r="B145" s="32"/>
      <c r="D145" s="149" t="s">
        <v>190</v>
      </c>
      <c r="F145" s="150" t="s">
        <v>748</v>
      </c>
      <c r="I145" s="151"/>
      <c r="L145" s="32"/>
      <c r="M145" s="152"/>
      <c r="T145" s="56"/>
      <c r="AT145" s="17" t="s">
        <v>190</v>
      </c>
      <c r="AU145" s="17" t="s">
        <v>91</v>
      </c>
    </row>
    <row r="146" spans="2:65" s="1" customFormat="1" ht="21.75" customHeight="1">
      <c r="B146" s="134"/>
      <c r="C146" s="153" t="s">
        <v>220</v>
      </c>
      <c r="D146" s="153" t="s">
        <v>191</v>
      </c>
      <c r="E146" s="154" t="s">
        <v>749</v>
      </c>
      <c r="F146" s="155" t="s">
        <v>750</v>
      </c>
      <c r="G146" s="156" t="s">
        <v>287</v>
      </c>
      <c r="H146" s="157">
        <v>4</v>
      </c>
      <c r="I146" s="158"/>
      <c r="J146" s="159">
        <f>ROUND(I146*H146,2)</f>
        <v>0</v>
      </c>
      <c r="K146" s="155" t="s">
        <v>737</v>
      </c>
      <c r="L146" s="32"/>
      <c r="M146" s="160" t="s">
        <v>1</v>
      </c>
      <c r="N146" s="161" t="s">
        <v>41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200</v>
      </c>
      <c r="AT146" s="147" t="s">
        <v>191</v>
      </c>
      <c r="AU146" s="147" t="s">
        <v>91</v>
      </c>
      <c r="AY146" s="17" t="s">
        <v>181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83</v>
      </c>
      <c r="BK146" s="148">
        <f>ROUND(I146*H146,2)</f>
        <v>0</v>
      </c>
      <c r="BL146" s="17" t="s">
        <v>200</v>
      </c>
      <c r="BM146" s="147" t="s">
        <v>188</v>
      </c>
    </row>
    <row r="147" spans="2:65" s="1" customFormat="1" ht="11.25">
      <c r="B147" s="32"/>
      <c r="D147" s="149" t="s">
        <v>190</v>
      </c>
      <c r="F147" s="150" t="s">
        <v>750</v>
      </c>
      <c r="I147" s="151"/>
      <c r="L147" s="32"/>
      <c r="M147" s="152"/>
      <c r="T147" s="56"/>
      <c r="AT147" s="17" t="s">
        <v>190</v>
      </c>
      <c r="AU147" s="17" t="s">
        <v>91</v>
      </c>
    </row>
    <row r="148" spans="2:65" s="1" customFormat="1" ht="24.2" customHeight="1">
      <c r="B148" s="134"/>
      <c r="C148" s="135" t="s">
        <v>224</v>
      </c>
      <c r="D148" s="135" t="s">
        <v>182</v>
      </c>
      <c r="E148" s="136" t="s">
        <v>751</v>
      </c>
      <c r="F148" s="137" t="s">
        <v>752</v>
      </c>
      <c r="G148" s="138" t="s">
        <v>287</v>
      </c>
      <c r="H148" s="139">
        <v>2</v>
      </c>
      <c r="I148" s="140"/>
      <c r="J148" s="141">
        <f>ROUND(I148*H148,2)</f>
        <v>0</v>
      </c>
      <c r="K148" s="137" t="s">
        <v>1</v>
      </c>
      <c r="L148" s="142"/>
      <c r="M148" s="143" t="s">
        <v>1</v>
      </c>
      <c r="N148" s="144" t="s">
        <v>41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220</v>
      </c>
      <c r="AT148" s="147" t="s">
        <v>182</v>
      </c>
      <c r="AU148" s="147" t="s">
        <v>91</v>
      </c>
      <c r="AY148" s="17" t="s">
        <v>181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200</v>
      </c>
      <c r="BM148" s="147" t="s">
        <v>266</v>
      </c>
    </row>
    <row r="149" spans="2:65" s="1" customFormat="1" ht="11.25">
      <c r="B149" s="32"/>
      <c r="D149" s="149" t="s">
        <v>190</v>
      </c>
      <c r="F149" s="150" t="s">
        <v>752</v>
      </c>
      <c r="I149" s="151"/>
      <c r="L149" s="32"/>
      <c r="M149" s="152"/>
      <c r="T149" s="56"/>
      <c r="AT149" s="17" t="s">
        <v>190</v>
      </c>
      <c r="AU149" s="17" t="s">
        <v>91</v>
      </c>
    </row>
    <row r="150" spans="2:65" s="1" customFormat="1" ht="16.5" customHeight="1">
      <c r="B150" s="134"/>
      <c r="C150" s="153" t="s">
        <v>228</v>
      </c>
      <c r="D150" s="153" t="s">
        <v>191</v>
      </c>
      <c r="E150" s="154" t="s">
        <v>753</v>
      </c>
      <c r="F150" s="155" t="s">
        <v>754</v>
      </c>
      <c r="G150" s="156" t="s">
        <v>287</v>
      </c>
      <c r="H150" s="157">
        <v>2</v>
      </c>
      <c r="I150" s="158"/>
      <c r="J150" s="159">
        <f>ROUND(I150*H150,2)</f>
        <v>0</v>
      </c>
      <c r="K150" s="155" t="s">
        <v>737</v>
      </c>
      <c r="L150" s="32"/>
      <c r="M150" s="160" t="s">
        <v>1</v>
      </c>
      <c r="N150" s="161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200</v>
      </c>
      <c r="AT150" s="147" t="s">
        <v>191</v>
      </c>
      <c r="AU150" s="147" t="s">
        <v>91</v>
      </c>
      <c r="AY150" s="17" t="s">
        <v>181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200</v>
      </c>
      <c r="BM150" s="147" t="s">
        <v>276</v>
      </c>
    </row>
    <row r="151" spans="2:65" s="1" customFormat="1" ht="11.25">
      <c r="B151" s="32"/>
      <c r="D151" s="149" t="s">
        <v>190</v>
      </c>
      <c r="F151" s="150" t="s">
        <v>754</v>
      </c>
      <c r="I151" s="151"/>
      <c r="L151" s="32"/>
      <c r="M151" s="152"/>
      <c r="T151" s="56"/>
      <c r="AT151" s="17" t="s">
        <v>190</v>
      </c>
      <c r="AU151" s="17" t="s">
        <v>91</v>
      </c>
    </row>
    <row r="152" spans="2:65" s="1" customFormat="1" ht="16.5" customHeight="1">
      <c r="B152" s="134"/>
      <c r="C152" s="135" t="s">
        <v>232</v>
      </c>
      <c r="D152" s="135" t="s">
        <v>182</v>
      </c>
      <c r="E152" s="136" t="s">
        <v>755</v>
      </c>
      <c r="F152" s="137" t="s">
        <v>756</v>
      </c>
      <c r="G152" s="138" t="s">
        <v>287</v>
      </c>
      <c r="H152" s="139">
        <v>1</v>
      </c>
      <c r="I152" s="140"/>
      <c r="J152" s="141">
        <f>ROUND(I152*H152,2)</f>
        <v>0</v>
      </c>
      <c r="K152" s="137" t="s">
        <v>1</v>
      </c>
      <c r="L152" s="142"/>
      <c r="M152" s="143" t="s">
        <v>1</v>
      </c>
      <c r="N152" s="144" t="s">
        <v>41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220</v>
      </c>
      <c r="AT152" s="147" t="s">
        <v>182</v>
      </c>
      <c r="AU152" s="147" t="s">
        <v>91</v>
      </c>
      <c r="AY152" s="17" t="s">
        <v>181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83</v>
      </c>
      <c r="BK152" s="148">
        <f>ROUND(I152*H152,2)</f>
        <v>0</v>
      </c>
      <c r="BL152" s="17" t="s">
        <v>200</v>
      </c>
      <c r="BM152" s="147" t="s">
        <v>284</v>
      </c>
    </row>
    <row r="153" spans="2:65" s="1" customFormat="1" ht="11.25">
      <c r="B153" s="32"/>
      <c r="D153" s="149" t="s">
        <v>190</v>
      </c>
      <c r="F153" s="150" t="s">
        <v>756</v>
      </c>
      <c r="I153" s="151"/>
      <c r="L153" s="32"/>
      <c r="M153" s="152"/>
      <c r="T153" s="56"/>
      <c r="AT153" s="17" t="s">
        <v>190</v>
      </c>
      <c r="AU153" s="17" t="s">
        <v>91</v>
      </c>
    </row>
    <row r="154" spans="2:65" s="1" customFormat="1" ht="16.5" customHeight="1">
      <c r="B154" s="134"/>
      <c r="C154" s="153" t="s">
        <v>8</v>
      </c>
      <c r="D154" s="153" t="s">
        <v>191</v>
      </c>
      <c r="E154" s="154" t="s">
        <v>757</v>
      </c>
      <c r="F154" s="155" t="s">
        <v>758</v>
      </c>
      <c r="G154" s="156" t="s">
        <v>287</v>
      </c>
      <c r="H154" s="157">
        <v>1</v>
      </c>
      <c r="I154" s="158"/>
      <c r="J154" s="159">
        <f>ROUND(I154*H154,2)</f>
        <v>0</v>
      </c>
      <c r="K154" s="155" t="s">
        <v>737</v>
      </c>
      <c r="L154" s="32"/>
      <c r="M154" s="160" t="s">
        <v>1</v>
      </c>
      <c r="N154" s="161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200</v>
      </c>
      <c r="AT154" s="147" t="s">
        <v>191</v>
      </c>
      <c r="AU154" s="147" t="s">
        <v>91</v>
      </c>
      <c r="AY154" s="17" t="s">
        <v>181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200</v>
      </c>
      <c r="BM154" s="147" t="s">
        <v>293</v>
      </c>
    </row>
    <row r="155" spans="2:65" s="1" customFormat="1" ht="11.25">
      <c r="B155" s="32"/>
      <c r="D155" s="149" t="s">
        <v>190</v>
      </c>
      <c r="F155" s="150" t="s">
        <v>758</v>
      </c>
      <c r="I155" s="151"/>
      <c r="L155" s="32"/>
      <c r="M155" s="152"/>
      <c r="T155" s="56"/>
      <c r="AT155" s="17" t="s">
        <v>190</v>
      </c>
      <c r="AU155" s="17" t="s">
        <v>91</v>
      </c>
    </row>
    <row r="156" spans="2:65" s="1" customFormat="1" ht="24.2" customHeight="1">
      <c r="B156" s="134"/>
      <c r="C156" s="135" t="s">
        <v>239</v>
      </c>
      <c r="D156" s="135" t="s">
        <v>182</v>
      </c>
      <c r="E156" s="136" t="s">
        <v>759</v>
      </c>
      <c r="F156" s="137" t="s">
        <v>760</v>
      </c>
      <c r="G156" s="138" t="s">
        <v>287</v>
      </c>
      <c r="H156" s="139">
        <v>2</v>
      </c>
      <c r="I156" s="140"/>
      <c r="J156" s="141">
        <f>ROUND(I156*H156,2)</f>
        <v>0</v>
      </c>
      <c r="K156" s="137" t="s">
        <v>1</v>
      </c>
      <c r="L156" s="142"/>
      <c r="M156" s="143" t="s">
        <v>1</v>
      </c>
      <c r="N156" s="144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220</v>
      </c>
      <c r="AT156" s="147" t="s">
        <v>182</v>
      </c>
      <c r="AU156" s="147" t="s">
        <v>91</v>
      </c>
      <c r="AY156" s="17" t="s">
        <v>181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200</v>
      </c>
      <c r="BM156" s="147" t="s">
        <v>302</v>
      </c>
    </row>
    <row r="157" spans="2:65" s="1" customFormat="1" ht="19.5">
      <c r="B157" s="32"/>
      <c r="D157" s="149" t="s">
        <v>190</v>
      </c>
      <c r="F157" s="150" t="s">
        <v>760</v>
      </c>
      <c r="I157" s="151"/>
      <c r="L157" s="32"/>
      <c r="M157" s="152"/>
      <c r="T157" s="56"/>
      <c r="AT157" s="17" t="s">
        <v>190</v>
      </c>
      <c r="AU157" s="17" t="s">
        <v>91</v>
      </c>
    </row>
    <row r="158" spans="2:65" s="1" customFormat="1" ht="16.5" customHeight="1">
      <c r="B158" s="134"/>
      <c r="C158" s="153" t="s">
        <v>244</v>
      </c>
      <c r="D158" s="153" t="s">
        <v>191</v>
      </c>
      <c r="E158" s="154" t="s">
        <v>757</v>
      </c>
      <c r="F158" s="155" t="s">
        <v>758</v>
      </c>
      <c r="G158" s="156" t="s">
        <v>287</v>
      </c>
      <c r="H158" s="157">
        <v>2</v>
      </c>
      <c r="I158" s="158"/>
      <c r="J158" s="159">
        <f>ROUND(I158*H158,2)</f>
        <v>0</v>
      </c>
      <c r="K158" s="155" t="s">
        <v>737</v>
      </c>
      <c r="L158" s="32"/>
      <c r="M158" s="160" t="s">
        <v>1</v>
      </c>
      <c r="N158" s="161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200</v>
      </c>
      <c r="AT158" s="147" t="s">
        <v>191</v>
      </c>
      <c r="AU158" s="147" t="s">
        <v>91</v>
      </c>
      <c r="AY158" s="17" t="s">
        <v>181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200</v>
      </c>
      <c r="BM158" s="147" t="s">
        <v>310</v>
      </c>
    </row>
    <row r="159" spans="2:65" s="1" customFormat="1" ht="11.25">
      <c r="B159" s="32"/>
      <c r="D159" s="149" t="s">
        <v>190</v>
      </c>
      <c r="F159" s="150" t="s">
        <v>758</v>
      </c>
      <c r="I159" s="151"/>
      <c r="L159" s="32"/>
      <c r="M159" s="152"/>
      <c r="T159" s="56"/>
      <c r="AT159" s="17" t="s">
        <v>190</v>
      </c>
      <c r="AU159" s="17" t="s">
        <v>91</v>
      </c>
    </row>
    <row r="160" spans="2:65" s="1" customFormat="1" ht="21.75" customHeight="1">
      <c r="B160" s="134"/>
      <c r="C160" s="135" t="s">
        <v>250</v>
      </c>
      <c r="D160" s="135" t="s">
        <v>182</v>
      </c>
      <c r="E160" s="136" t="s">
        <v>761</v>
      </c>
      <c r="F160" s="137" t="s">
        <v>762</v>
      </c>
      <c r="G160" s="138" t="s">
        <v>287</v>
      </c>
      <c r="H160" s="139">
        <v>1</v>
      </c>
      <c r="I160" s="140"/>
      <c r="J160" s="141">
        <f>ROUND(I160*H160,2)</f>
        <v>0</v>
      </c>
      <c r="K160" s="137" t="s">
        <v>1</v>
      </c>
      <c r="L160" s="142"/>
      <c r="M160" s="143" t="s">
        <v>1</v>
      </c>
      <c r="N160" s="144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220</v>
      </c>
      <c r="AT160" s="147" t="s">
        <v>182</v>
      </c>
      <c r="AU160" s="147" t="s">
        <v>91</v>
      </c>
      <c r="AY160" s="17" t="s">
        <v>181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200</v>
      </c>
      <c r="BM160" s="147" t="s">
        <v>318</v>
      </c>
    </row>
    <row r="161" spans="2:65" s="1" customFormat="1" ht="11.25">
      <c r="B161" s="32"/>
      <c r="D161" s="149" t="s">
        <v>190</v>
      </c>
      <c r="F161" s="150" t="s">
        <v>762</v>
      </c>
      <c r="I161" s="151"/>
      <c r="L161" s="32"/>
      <c r="M161" s="152"/>
      <c r="T161" s="56"/>
      <c r="AT161" s="17" t="s">
        <v>190</v>
      </c>
      <c r="AU161" s="17" t="s">
        <v>91</v>
      </c>
    </row>
    <row r="162" spans="2:65" s="1" customFormat="1" ht="16.5" customHeight="1">
      <c r="B162" s="134"/>
      <c r="C162" s="153" t="s">
        <v>188</v>
      </c>
      <c r="D162" s="153" t="s">
        <v>191</v>
      </c>
      <c r="E162" s="154" t="s">
        <v>763</v>
      </c>
      <c r="F162" s="155" t="s">
        <v>764</v>
      </c>
      <c r="G162" s="156" t="s">
        <v>287</v>
      </c>
      <c r="H162" s="157">
        <v>1</v>
      </c>
      <c r="I162" s="158"/>
      <c r="J162" s="159">
        <f>ROUND(I162*H162,2)</f>
        <v>0</v>
      </c>
      <c r="K162" s="155" t="s">
        <v>737</v>
      </c>
      <c r="L162" s="32"/>
      <c r="M162" s="160" t="s">
        <v>1</v>
      </c>
      <c r="N162" s="161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200</v>
      </c>
      <c r="AT162" s="147" t="s">
        <v>191</v>
      </c>
      <c r="AU162" s="147" t="s">
        <v>91</v>
      </c>
      <c r="AY162" s="17" t="s">
        <v>181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200</v>
      </c>
      <c r="BM162" s="147" t="s">
        <v>187</v>
      </c>
    </row>
    <row r="163" spans="2:65" s="1" customFormat="1" ht="11.25">
      <c r="B163" s="32"/>
      <c r="D163" s="149" t="s">
        <v>190</v>
      </c>
      <c r="F163" s="150" t="s">
        <v>764</v>
      </c>
      <c r="I163" s="151"/>
      <c r="L163" s="32"/>
      <c r="M163" s="152"/>
      <c r="T163" s="56"/>
      <c r="AT163" s="17" t="s">
        <v>190</v>
      </c>
      <c r="AU163" s="17" t="s">
        <v>91</v>
      </c>
    </row>
    <row r="164" spans="2:65" s="1" customFormat="1" ht="24.2" customHeight="1">
      <c r="B164" s="134"/>
      <c r="C164" s="135" t="s">
        <v>261</v>
      </c>
      <c r="D164" s="135" t="s">
        <v>182</v>
      </c>
      <c r="E164" s="136" t="s">
        <v>765</v>
      </c>
      <c r="F164" s="137" t="s">
        <v>766</v>
      </c>
      <c r="G164" s="138" t="s">
        <v>287</v>
      </c>
      <c r="H164" s="139">
        <v>2</v>
      </c>
      <c r="I164" s="140"/>
      <c r="J164" s="141">
        <f>ROUND(I164*H164,2)</f>
        <v>0</v>
      </c>
      <c r="K164" s="137" t="s">
        <v>1</v>
      </c>
      <c r="L164" s="142"/>
      <c r="M164" s="143" t="s">
        <v>1</v>
      </c>
      <c r="N164" s="144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220</v>
      </c>
      <c r="AT164" s="147" t="s">
        <v>182</v>
      </c>
      <c r="AU164" s="147" t="s">
        <v>91</v>
      </c>
      <c r="AY164" s="17" t="s">
        <v>181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200</v>
      </c>
      <c r="BM164" s="147" t="s">
        <v>333</v>
      </c>
    </row>
    <row r="165" spans="2:65" s="1" customFormat="1" ht="19.5">
      <c r="B165" s="32"/>
      <c r="D165" s="149" t="s">
        <v>190</v>
      </c>
      <c r="F165" s="150" t="s">
        <v>766</v>
      </c>
      <c r="I165" s="151"/>
      <c r="L165" s="32"/>
      <c r="M165" s="152"/>
      <c r="T165" s="56"/>
      <c r="AT165" s="17" t="s">
        <v>190</v>
      </c>
      <c r="AU165" s="17" t="s">
        <v>91</v>
      </c>
    </row>
    <row r="166" spans="2:65" s="1" customFormat="1" ht="24.2" customHeight="1">
      <c r="B166" s="134"/>
      <c r="C166" s="153" t="s">
        <v>266</v>
      </c>
      <c r="D166" s="153" t="s">
        <v>191</v>
      </c>
      <c r="E166" s="154" t="s">
        <v>767</v>
      </c>
      <c r="F166" s="155" t="s">
        <v>768</v>
      </c>
      <c r="G166" s="156" t="s">
        <v>287</v>
      </c>
      <c r="H166" s="157">
        <v>2</v>
      </c>
      <c r="I166" s="158"/>
      <c r="J166" s="159">
        <f>ROUND(I166*H166,2)</f>
        <v>0</v>
      </c>
      <c r="K166" s="155" t="s">
        <v>737</v>
      </c>
      <c r="L166" s="32"/>
      <c r="M166" s="160" t="s">
        <v>1</v>
      </c>
      <c r="N166" s="161" t="s">
        <v>41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200</v>
      </c>
      <c r="AT166" s="147" t="s">
        <v>191</v>
      </c>
      <c r="AU166" s="147" t="s">
        <v>91</v>
      </c>
      <c r="AY166" s="17" t="s">
        <v>181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200</v>
      </c>
      <c r="BM166" s="147" t="s">
        <v>343</v>
      </c>
    </row>
    <row r="167" spans="2:65" s="1" customFormat="1" ht="11.25">
      <c r="B167" s="32"/>
      <c r="D167" s="149" t="s">
        <v>190</v>
      </c>
      <c r="F167" s="150" t="s">
        <v>768</v>
      </c>
      <c r="I167" s="151"/>
      <c r="L167" s="32"/>
      <c r="M167" s="152"/>
      <c r="T167" s="56"/>
      <c r="AT167" s="17" t="s">
        <v>190</v>
      </c>
      <c r="AU167" s="17" t="s">
        <v>91</v>
      </c>
    </row>
    <row r="168" spans="2:65" s="1" customFormat="1" ht="37.9" customHeight="1">
      <c r="B168" s="134"/>
      <c r="C168" s="135" t="s">
        <v>271</v>
      </c>
      <c r="D168" s="135" t="s">
        <v>182</v>
      </c>
      <c r="E168" s="136" t="s">
        <v>769</v>
      </c>
      <c r="F168" s="137" t="s">
        <v>770</v>
      </c>
      <c r="G168" s="138" t="s">
        <v>287</v>
      </c>
      <c r="H168" s="139">
        <v>1</v>
      </c>
      <c r="I168" s="140"/>
      <c r="J168" s="141">
        <f>ROUND(I168*H168,2)</f>
        <v>0</v>
      </c>
      <c r="K168" s="137" t="s">
        <v>1</v>
      </c>
      <c r="L168" s="142"/>
      <c r="M168" s="143" t="s">
        <v>1</v>
      </c>
      <c r="N168" s="144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220</v>
      </c>
      <c r="AT168" s="147" t="s">
        <v>182</v>
      </c>
      <c r="AU168" s="147" t="s">
        <v>91</v>
      </c>
      <c r="AY168" s="17" t="s">
        <v>181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200</v>
      </c>
      <c r="BM168" s="147" t="s">
        <v>352</v>
      </c>
    </row>
    <row r="169" spans="2:65" s="1" customFormat="1" ht="19.5">
      <c r="B169" s="32"/>
      <c r="D169" s="149" t="s">
        <v>190</v>
      </c>
      <c r="F169" s="150" t="s">
        <v>770</v>
      </c>
      <c r="I169" s="151"/>
      <c r="L169" s="32"/>
      <c r="M169" s="152"/>
      <c r="T169" s="56"/>
      <c r="AT169" s="17" t="s">
        <v>190</v>
      </c>
      <c r="AU169" s="17" t="s">
        <v>91</v>
      </c>
    </row>
    <row r="170" spans="2:65" s="1" customFormat="1" ht="16.5" customHeight="1">
      <c r="B170" s="134"/>
      <c r="C170" s="153" t="s">
        <v>276</v>
      </c>
      <c r="D170" s="153" t="s">
        <v>191</v>
      </c>
      <c r="E170" s="154" t="s">
        <v>771</v>
      </c>
      <c r="F170" s="155" t="s">
        <v>772</v>
      </c>
      <c r="G170" s="156" t="s">
        <v>217</v>
      </c>
      <c r="H170" s="157">
        <v>8</v>
      </c>
      <c r="I170" s="158"/>
      <c r="J170" s="159">
        <f>ROUND(I170*H170,2)</f>
        <v>0</v>
      </c>
      <c r="K170" s="155" t="s">
        <v>737</v>
      </c>
      <c r="L170" s="32"/>
      <c r="M170" s="160" t="s">
        <v>1</v>
      </c>
      <c r="N170" s="161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200</v>
      </c>
      <c r="AT170" s="147" t="s">
        <v>191</v>
      </c>
      <c r="AU170" s="147" t="s">
        <v>91</v>
      </c>
      <c r="AY170" s="17" t="s">
        <v>181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200</v>
      </c>
      <c r="BM170" s="147" t="s">
        <v>361</v>
      </c>
    </row>
    <row r="171" spans="2:65" s="1" customFormat="1" ht="11.25">
      <c r="B171" s="32"/>
      <c r="D171" s="149" t="s">
        <v>190</v>
      </c>
      <c r="F171" s="150" t="s">
        <v>772</v>
      </c>
      <c r="I171" s="151"/>
      <c r="L171" s="32"/>
      <c r="M171" s="152"/>
      <c r="T171" s="56"/>
      <c r="AT171" s="17" t="s">
        <v>190</v>
      </c>
      <c r="AU171" s="17" t="s">
        <v>91</v>
      </c>
    </row>
    <row r="172" spans="2:65" s="11" customFormat="1" ht="20.85" customHeight="1">
      <c r="B172" s="124"/>
      <c r="D172" s="125" t="s">
        <v>75</v>
      </c>
      <c r="E172" s="162" t="s">
        <v>741</v>
      </c>
      <c r="F172" s="162" t="s">
        <v>1</v>
      </c>
      <c r="I172" s="127"/>
      <c r="J172" s="163">
        <f>BK172</f>
        <v>0</v>
      </c>
      <c r="L172" s="124"/>
      <c r="M172" s="129"/>
      <c r="P172" s="130">
        <f>SUM(P173:P200)</f>
        <v>0</v>
      </c>
      <c r="R172" s="130">
        <f>SUM(R173:R200)</f>
        <v>0</v>
      </c>
      <c r="T172" s="131">
        <f>SUM(T173:T200)</f>
        <v>0</v>
      </c>
      <c r="AR172" s="125" t="s">
        <v>83</v>
      </c>
      <c r="AT172" s="132" t="s">
        <v>75</v>
      </c>
      <c r="AU172" s="132" t="s">
        <v>85</v>
      </c>
      <c r="AY172" s="125" t="s">
        <v>181</v>
      </c>
      <c r="BK172" s="133">
        <f>SUM(BK173:BK200)</f>
        <v>0</v>
      </c>
    </row>
    <row r="173" spans="2:65" s="1" customFormat="1" ht="24.2" customHeight="1">
      <c r="B173" s="134"/>
      <c r="C173" s="135" t="s">
        <v>7</v>
      </c>
      <c r="D173" s="135" t="s">
        <v>182</v>
      </c>
      <c r="E173" s="136" t="s">
        <v>773</v>
      </c>
      <c r="F173" s="137" t="s">
        <v>774</v>
      </c>
      <c r="G173" s="138" t="s">
        <v>287</v>
      </c>
      <c r="H173" s="139">
        <v>1</v>
      </c>
      <c r="I173" s="140"/>
      <c r="J173" s="141">
        <f>ROUND(I173*H173,2)</f>
        <v>0</v>
      </c>
      <c r="K173" s="137" t="s">
        <v>1</v>
      </c>
      <c r="L173" s="142"/>
      <c r="M173" s="143" t="s">
        <v>1</v>
      </c>
      <c r="N173" s="144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220</v>
      </c>
      <c r="AT173" s="147" t="s">
        <v>182</v>
      </c>
      <c r="AU173" s="147" t="s">
        <v>91</v>
      </c>
      <c r="AY173" s="17" t="s">
        <v>181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200</v>
      </c>
      <c r="BM173" s="147" t="s">
        <v>371</v>
      </c>
    </row>
    <row r="174" spans="2:65" s="1" customFormat="1" ht="19.5">
      <c r="B174" s="32"/>
      <c r="D174" s="149" t="s">
        <v>190</v>
      </c>
      <c r="F174" s="150" t="s">
        <v>774</v>
      </c>
      <c r="I174" s="151"/>
      <c r="L174" s="32"/>
      <c r="M174" s="152"/>
      <c r="T174" s="56"/>
      <c r="AT174" s="17" t="s">
        <v>190</v>
      </c>
      <c r="AU174" s="17" t="s">
        <v>91</v>
      </c>
    </row>
    <row r="175" spans="2:65" s="1" customFormat="1" ht="24.2" customHeight="1">
      <c r="B175" s="134"/>
      <c r="C175" s="153" t="s">
        <v>284</v>
      </c>
      <c r="D175" s="153" t="s">
        <v>191</v>
      </c>
      <c r="E175" s="154" t="s">
        <v>775</v>
      </c>
      <c r="F175" s="155" t="s">
        <v>776</v>
      </c>
      <c r="G175" s="156" t="s">
        <v>287</v>
      </c>
      <c r="H175" s="157">
        <v>1</v>
      </c>
      <c r="I175" s="158"/>
      <c r="J175" s="159">
        <f>ROUND(I175*H175,2)</f>
        <v>0</v>
      </c>
      <c r="K175" s="155" t="s">
        <v>737</v>
      </c>
      <c r="L175" s="32"/>
      <c r="M175" s="160" t="s">
        <v>1</v>
      </c>
      <c r="N175" s="161" t="s">
        <v>41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200</v>
      </c>
      <c r="AT175" s="147" t="s">
        <v>191</v>
      </c>
      <c r="AU175" s="147" t="s">
        <v>91</v>
      </c>
      <c r="AY175" s="17" t="s">
        <v>181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200</v>
      </c>
      <c r="BM175" s="147" t="s">
        <v>381</v>
      </c>
    </row>
    <row r="176" spans="2:65" s="1" customFormat="1" ht="19.5">
      <c r="B176" s="32"/>
      <c r="D176" s="149" t="s">
        <v>190</v>
      </c>
      <c r="F176" s="150" t="s">
        <v>776</v>
      </c>
      <c r="I176" s="151"/>
      <c r="L176" s="32"/>
      <c r="M176" s="152"/>
      <c r="T176" s="56"/>
      <c r="AT176" s="17" t="s">
        <v>190</v>
      </c>
      <c r="AU176" s="17" t="s">
        <v>91</v>
      </c>
    </row>
    <row r="177" spans="2:65" s="1" customFormat="1" ht="24.2" customHeight="1">
      <c r="B177" s="134"/>
      <c r="C177" s="135" t="s">
        <v>289</v>
      </c>
      <c r="D177" s="135" t="s">
        <v>182</v>
      </c>
      <c r="E177" s="136" t="s">
        <v>777</v>
      </c>
      <c r="F177" s="137" t="s">
        <v>778</v>
      </c>
      <c r="G177" s="138" t="s">
        <v>287</v>
      </c>
      <c r="H177" s="139">
        <v>1</v>
      </c>
      <c r="I177" s="140"/>
      <c r="J177" s="141">
        <f>ROUND(I177*H177,2)</f>
        <v>0</v>
      </c>
      <c r="K177" s="137" t="s">
        <v>1</v>
      </c>
      <c r="L177" s="142"/>
      <c r="M177" s="143" t="s">
        <v>1</v>
      </c>
      <c r="N177" s="144" t="s">
        <v>41</v>
      </c>
      <c r="P177" s="145">
        <f>O177*H177</f>
        <v>0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220</v>
      </c>
      <c r="AT177" s="147" t="s">
        <v>182</v>
      </c>
      <c r="AU177" s="147" t="s">
        <v>91</v>
      </c>
      <c r="AY177" s="17" t="s">
        <v>181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83</v>
      </c>
      <c r="BK177" s="148">
        <f>ROUND(I177*H177,2)</f>
        <v>0</v>
      </c>
      <c r="BL177" s="17" t="s">
        <v>200</v>
      </c>
      <c r="BM177" s="147" t="s">
        <v>390</v>
      </c>
    </row>
    <row r="178" spans="2:65" s="1" customFormat="1" ht="19.5">
      <c r="B178" s="32"/>
      <c r="D178" s="149" t="s">
        <v>190</v>
      </c>
      <c r="F178" s="150" t="s">
        <v>778</v>
      </c>
      <c r="I178" s="151"/>
      <c r="L178" s="32"/>
      <c r="M178" s="152"/>
      <c r="T178" s="56"/>
      <c r="AT178" s="17" t="s">
        <v>190</v>
      </c>
      <c r="AU178" s="17" t="s">
        <v>91</v>
      </c>
    </row>
    <row r="179" spans="2:65" s="1" customFormat="1" ht="24.2" customHeight="1">
      <c r="B179" s="134"/>
      <c r="C179" s="153" t="s">
        <v>293</v>
      </c>
      <c r="D179" s="153" t="s">
        <v>191</v>
      </c>
      <c r="E179" s="154" t="s">
        <v>779</v>
      </c>
      <c r="F179" s="155" t="s">
        <v>780</v>
      </c>
      <c r="G179" s="156" t="s">
        <v>287</v>
      </c>
      <c r="H179" s="157">
        <v>1</v>
      </c>
      <c r="I179" s="158"/>
      <c r="J179" s="159">
        <f>ROUND(I179*H179,2)</f>
        <v>0</v>
      </c>
      <c r="K179" s="155" t="s">
        <v>737</v>
      </c>
      <c r="L179" s="32"/>
      <c r="M179" s="160" t="s">
        <v>1</v>
      </c>
      <c r="N179" s="161" t="s">
        <v>41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200</v>
      </c>
      <c r="AT179" s="147" t="s">
        <v>191</v>
      </c>
      <c r="AU179" s="147" t="s">
        <v>91</v>
      </c>
      <c r="AY179" s="17" t="s">
        <v>181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83</v>
      </c>
      <c r="BK179" s="148">
        <f>ROUND(I179*H179,2)</f>
        <v>0</v>
      </c>
      <c r="BL179" s="17" t="s">
        <v>200</v>
      </c>
      <c r="BM179" s="147" t="s">
        <v>399</v>
      </c>
    </row>
    <row r="180" spans="2:65" s="1" customFormat="1" ht="19.5">
      <c r="B180" s="32"/>
      <c r="D180" s="149" t="s">
        <v>190</v>
      </c>
      <c r="F180" s="150" t="s">
        <v>780</v>
      </c>
      <c r="I180" s="151"/>
      <c r="L180" s="32"/>
      <c r="M180" s="152"/>
      <c r="T180" s="56"/>
      <c r="AT180" s="17" t="s">
        <v>190</v>
      </c>
      <c r="AU180" s="17" t="s">
        <v>91</v>
      </c>
    </row>
    <row r="181" spans="2:65" s="1" customFormat="1" ht="16.5" customHeight="1">
      <c r="B181" s="134"/>
      <c r="C181" s="135" t="s">
        <v>298</v>
      </c>
      <c r="D181" s="135" t="s">
        <v>182</v>
      </c>
      <c r="E181" s="136" t="s">
        <v>781</v>
      </c>
      <c r="F181" s="137" t="s">
        <v>782</v>
      </c>
      <c r="G181" s="138" t="s">
        <v>287</v>
      </c>
      <c r="H181" s="139">
        <v>1</v>
      </c>
      <c r="I181" s="140"/>
      <c r="J181" s="141">
        <f>ROUND(I181*H181,2)</f>
        <v>0</v>
      </c>
      <c r="K181" s="137" t="s">
        <v>1</v>
      </c>
      <c r="L181" s="142"/>
      <c r="M181" s="143" t="s">
        <v>1</v>
      </c>
      <c r="N181" s="144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220</v>
      </c>
      <c r="AT181" s="147" t="s">
        <v>182</v>
      </c>
      <c r="AU181" s="147" t="s">
        <v>91</v>
      </c>
      <c r="AY181" s="17" t="s">
        <v>181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200</v>
      </c>
      <c r="BM181" s="147" t="s">
        <v>407</v>
      </c>
    </row>
    <row r="182" spans="2:65" s="1" customFormat="1" ht="11.25">
      <c r="B182" s="32"/>
      <c r="D182" s="149" t="s">
        <v>190</v>
      </c>
      <c r="F182" s="150" t="s">
        <v>782</v>
      </c>
      <c r="I182" s="151"/>
      <c r="L182" s="32"/>
      <c r="M182" s="152"/>
      <c r="T182" s="56"/>
      <c r="AT182" s="17" t="s">
        <v>190</v>
      </c>
      <c r="AU182" s="17" t="s">
        <v>91</v>
      </c>
    </row>
    <row r="183" spans="2:65" s="1" customFormat="1" ht="16.5" customHeight="1">
      <c r="B183" s="134"/>
      <c r="C183" s="153" t="s">
        <v>302</v>
      </c>
      <c r="D183" s="153" t="s">
        <v>191</v>
      </c>
      <c r="E183" s="154" t="s">
        <v>757</v>
      </c>
      <c r="F183" s="155" t="s">
        <v>758</v>
      </c>
      <c r="G183" s="156" t="s">
        <v>287</v>
      </c>
      <c r="H183" s="157">
        <v>1</v>
      </c>
      <c r="I183" s="158"/>
      <c r="J183" s="159">
        <f>ROUND(I183*H183,2)</f>
        <v>0</v>
      </c>
      <c r="K183" s="155" t="s">
        <v>737</v>
      </c>
      <c r="L183" s="32"/>
      <c r="M183" s="160" t="s">
        <v>1</v>
      </c>
      <c r="N183" s="161" t="s">
        <v>41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200</v>
      </c>
      <c r="AT183" s="147" t="s">
        <v>191</v>
      </c>
      <c r="AU183" s="147" t="s">
        <v>91</v>
      </c>
      <c r="AY183" s="17" t="s">
        <v>181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83</v>
      </c>
      <c r="BK183" s="148">
        <f>ROUND(I183*H183,2)</f>
        <v>0</v>
      </c>
      <c r="BL183" s="17" t="s">
        <v>200</v>
      </c>
      <c r="BM183" s="147" t="s">
        <v>416</v>
      </c>
    </row>
    <row r="184" spans="2:65" s="1" customFormat="1" ht="11.25">
      <c r="B184" s="32"/>
      <c r="D184" s="149" t="s">
        <v>190</v>
      </c>
      <c r="F184" s="150" t="s">
        <v>758</v>
      </c>
      <c r="I184" s="151"/>
      <c r="L184" s="32"/>
      <c r="M184" s="152"/>
      <c r="T184" s="56"/>
      <c r="AT184" s="17" t="s">
        <v>190</v>
      </c>
      <c r="AU184" s="17" t="s">
        <v>91</v>
      </c>
    </row>
    <row r="185" spans="2:65" s="1" customFormat="1" ht="24.2" customHeight="1">
      <c r="B185" s="134"/>
      <c r="C185" s="135" t="s">
        <v>306</v>
      </c>
      <c r="D185" s="135" t="s">
        <v>182</v>
      </c>
      <c r="E185" s="136" t="s">
        <v>783</v>
      </c>
      <c r="F185" s="137" t="s">
        <v>784</v>
      </c>
      <c r="G185" s="138" t="s">
        <v>287</v>
      </c>
      <c r="H185" s="139">
        <v>1</v>
      </c>
      <c r="I185" s="140"/>
      <c r="J185" s="141">
        <f>ROUND(I185*H185,2)</f>
        <v>0</v>
      </c>
      <c r="K185" s="137" t="s">
        <v>1</v>
      </c>
      <c r="L185" s="142"/>
      <c r="M185" s="143" t="s">
        <v>1</v>
      </c>
      <c r="N185" s="144" t="s">
        <v>41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220</v>
      </c>
      <c r="AT185" s="147" t="s">
        <v>182</v>
      </c>
      <c r="AU185" s="147" t="s">
        <v>91</v>
      </c>
      <c r="AY185" s="17" t="s">
        <v>181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83</v>
      </c>
      <c r="BK185" s="148">
        <f>ROUND(I185*H185,2)</f>
        <v>0</v>
      </c>
      <c r="BL185" s="17" t="s">
        <v>200</v>
      </c>
      <c r="BM185" s="147" t="s">
        <v>426</v>
      </c>
    </row>
    <row r="186" spans="2:65" s="1" customFormat="1" ht="19.5">
      <c r="B186" s="32"/>
      <c r="D186" s="149" t="s">
        <v>190</v>
      </c>
      <c r="F186" s="150" t="s">
        <v>784</v>
      </c>
      <c r="I186" s="151"/>
      <c r="L186" s="32"/>
      <c r="M186" s="152"/>
      <c r="T186" s="56"/>
      <c r="AT186" s="17" t="s">
        <v>190</v>
      </c>
      <c r="AU186" s="17" t="s">
        <v>91</v>
      </c>
    </row>
    <row r="187" spans="2:65" s="1" customFormat="1" ht="16.5" customHeight="1">
      <c r="B187" s="134"/>
      <c r="C187" s="153" t="s">
        <v>310</v>
      </c>
      <c r="D187" s="153" t="s">
        <v>191</v>
      </c>
      <c r="E187" s="154" t="s">
        <v>757</v>
      </c>
      <c r="F187" s="155" t="s">
        <v>758</v>
      </c>
      <c r="G187" s="156" t="s">
        <v>287</v>
      </c>
      <c r="H187" s="157">
        <v>1</v>
      </c>
      <c r="I187" s="158"/>
      <c r="J187" s="159">
        <f>ROUND(I187*H187,2)</f>
        <v>0</v>
      </c>
      <c r="K187" s="155" t="s">
        <v>737</v>
      </c>
      <c r="L187" s="32"/>
      <c r="M187" s="160" t="s">
        <v>1</v>
      </c>
      <c r="N187" s="161" t="s">
        <v>41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200</v>
      </c>
      <c r="AT187" s="147" t="s">
        <v>191</v>
      </c>
      <c r="AU187" s="147" t="s">
        <v>91</v>
      </c>
      <c r="AY187" s="17" t="s">
        <v>181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200</v>
      </c>
      <c r="BM187" s="147" t="s">
        <v>436</v>
      </c>
    </row>
    <row r="188" spans="2:65" s="1" customFormat="1" ht="11.25">
      <c r="B188" s="32"/>
      <c r="D188" s="149" t="s">
        <v>190</v>
      </c>
      <c r="F188" s="150" t="s">
        <v>758</v>
      </c>
      <c r="I188" s="151"/>
      <c r="L188" s="32"/>
      <c r="M188" s="152"/>
      <c r="T188" s="56"/>
      <c r="AT188" s="17" t="s">
        <v>190</v>
      </c>
      <c r="AU188" s="17" t="s">
        <v>91</v>
      </c>
    </row>
    <row r="189" spans="2:65" s="1" customFormat="1" ht="24.2" customHeight="1">
      <c r="B189" s="134"/>
      <c r="C189" s="135" t="s">
        <v>314</v>
      </c>
      <c r="D189" s="135" t="s">
        <v>182</v>
      </c>
      <c r="E189" s="136" t="s">
        <v>785</v>
      </c>
      <c r="F189" s="137" t="s">
        <v>786</v>
      </c>
      <c r="G189" s="138" t="s">
        <v>287</v>
      </c>
      <c r="H189" s="139">
        <v>1</v>
      </c>
      <c r="I189" s="140"/>
      <c r="J189" s="141">
        <f>ROUND(I189*H189,2)</f>
        <v>0</v>
      </c>
      <c r="K189" s="137" t="s">
        <v>1</v>
      </c>
      <c r="L189" s="142"/>
      <c r="M189" s="143" t="s">
        <v>1</v>
      </c>
      <c r="N189" s="144" t="s">
        <v>41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220</v>
      </c>
      <c r="AT189" s="147" t="s">
        <v>182</v>
      </c>
      <c r="AU189" s="147" t="s">
        <v>91</v>
      </c>
      <c r="AY189" s="17" t="s">
        <v>181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83</v>
      </c>
      <c r="BK189" s="148">
        <f>ROUND(I189*H189,2)</f>
        <v>0</v>
      </c>
      <c r="BL189" s="17" t="s">
        <v>200</v>
      </c>
      <c r="BM189" s="147" t="s">
        <v>445</v>
      </c>
    </row>
    <row r="190" spans="2:65" s="1" customFormat="1" ht="11.25">
      <c r="B190" s="32"/>
      <c r="D190" s="149" t="s">
        <v>190</v>
      </c>
      <c r="F190" s="150" t="s">
        <v>786</v>
      </c>
      <c r="I190" s="151"/>
      <c r="L190" s="32"/>
      <c r="M190" s="152"/>
      <c r="T190" s="56"/>
      <c r="AT190" s="17" t="s">
        <v>190</v>
      </c>
      <c r="AU190" s="17" t="s">
        <v>91</v>
      </c>
    </row>
    <row r="191" spans="2:65" s="1" customFormat="1" ht="21.75" customHeight="1">
      <c r="B191" s="134"/>
      <c r="C191" s="153" t="s">
        <v>318</v>
      </c>
      <c r="D191" s="153" t="s">
        <v>191</v>
      </c>
      <c r="E191" s="154" t="s">
        <v>749</v>
      </c>
      <c r="F191" s="155" t="s">
        <v>750</v>
      </c>
      <c r="G191" s="156" t="s">
        <v>287</v>
      </c>
      <c r="H191" s="157">
        <v>1</v>
      </c>
      <c r="I191" s="158"/>
      <c r="J191" s="159">
        <f>ROUND(I191*H191,2)</f>
        <v>0</v>
      </c>
      <c r="K191" s="155" t="s">
        <v>737</v>
      </c>
      <c r="L191" s="32"/>
      <c r="M191" s="160" t="s">
        <v>1</v>
      </c>
      <c r="N191" s="161" t="s">
        <v>41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200</v>
      </c>
      <c r="AT191" s="147" t="s">
        <v>191</v>
      </c>
      <c r="AU191" s="147" t="s">
        <v>91</v>
      </c>
      <c r="AY191" s="17" t="s">
        <v>181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83</v>
      </c>
      <c r="BK191" s="148">
        <f>ROUND(I191*H191,2)</f>
        <v>0</v>
      </c>
      <c r="BL191" s="17" t="s">
        <v>200</v>
      </c>
      <c r="BM191" s="147" t="s">
        <v>454</v>
      </c>
    </row>
    <row r="192" spans="2:65" s="1" customFormat="1" ht="11.25">
      <c r="B192" s="32"/>
      <c r="D192" s="149" t="s">
        <v>190</v>
      </c>
      <c r="F192" s="150" t="s">
        <v>750</v>
      </c>
      <c r="I192" s="151"/>
      <c r="L192" s="32"/>
      <c r="M192" s="152"/>
      <c r="T192" s="56"/>
      <c r="AT192" s="17" t="s">
        <v>190</v>
      </c>
      <c r="AU192" s="17" t="s">
        <v>91</v>
      </c>
    </row>
    <row r="193" spans="2:65" s="1" customFormat="1" ht="24.2" customHeight="1">
      <c r="B193" s="134"/>
      <c r="C193" s="135" t="s">
        <v>322</v>
      </c>
      <c r="D193" s="135" t="s">
        <v>182</v>
      </c>
      <c r="E193" s="136" t="s">
        <v>787</v>
      </c>
      <c r="F193" s="137" t="s">
        <v>788</v>
      </c>
      <c r="G193" s="138" t="s">
        <v>287</v>
      </c>
      <c r="H193" s="139">
        <v>1</v>
      </c>
      <c r="I193" s="140"/>
      <c r="J193" s="141">
        <f>ROUND(I193*H193,2)</f>
        <v>0</v>
      </c>
      <c r="K193" s="137" t="s">
        <v>1</v>
      </c>
      <c r="L193" s="142"/>
      <c r="M193" s="143" t="s">
        <v>1</v>
      </c>
      <c r="N193" s="144" t="s">
        <v>41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220</v>
      </c>
      <c r="AT193" s="147" t="s">
        <v>182</v>
      </c>
      <c r="AU193" s="147" t="s">
        <v>91</v>
      </c>
      <c r="AY193" s="17" t="s">
        <v>181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200</v>
      </c>
      <c r="BM193" s="147" t="s">
        <v>463</v>
      </c>
    </row>
    <row r="194" spans="2:65" s="1" customFormat="1" ht="11.25">
      <c r="B194" s="32"/>
      <c r="D194" s="149" t="s">
        <v>190</v>
      </c>
      <c r="F194" s="150" t="s">
        <v>788</v>
      </c>
      <c r="I194" s="151"/>
      <c r="L194" s="32"/>
      <c r="M194" s="152"/>
      <c r="T194" s="56"/>
      <c r="AT194" s="17" t="s">
        <v>190</v>
      </c>
      <c r="AU194" s="17" t="s">
        <v>91</v>
      </c>
    </row>
    <row r="195" spans="2:65" s="1" customFormat="1" ht="21.75" customHeight="1">
      <c r="B195" s="134"/>
      <c r="C195" s="153" t="s">
        <v>187</v>
      </c>
      <c r="D195" s="153" t="s">
        <v>191</v>
      </c>
      <c r="E195" s="154" t="s">
        <v>749</v>
      </c>
      <c r="F195" s="155" t="s">
        <v>750</v>
      </c>
      <c r="G195" s="156" t="s">
        <v>287</v>
      </c>
      <c r="H195" s="157">
        <v>1</v>
      </c>
      <c r="I195" s="158"/>
      <c r="J195" s="159">
        <f>ROUND(I195*H195,2)</f>
        <v>0</v>
      </c>
      <c r="K195" s="155" t="s">
        <v>737</v>
      </c>
      <c r="L195" s="32"/>
      <c r="M195" s="160" t="s">
        <v>1</v>
      </c>
      <c r="N195" s="161" t="s">
        <v>41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200</v>
      </c>
      <c r="AT195" s="147" t="s">
        <v>191</v>
      </c>
      <c r="AU195" s="147" t="s">
        <v>91</v>
      </c>
      <c r="AY195" s="17" t="s">
        <v>181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200</v>
      </c>
      <c r="BM195" s="147" t="s">
        <v>248</v>
      </c>
    </row>
    <row r="196" spans="2:65" s="1" customFormat="1" ht="11.25">
      <c r="B196" s="32"/>
      <c r="D196" s="149" t="s">
        <v>190</v>
      </c>
      <c r="F196" s="150" t="s">
        <v>750</v>
      </c>
      <c r="I196" s="151"/>
      <c r="L196" s="32"/>
      <c r="M196" s="152"/>
      <c r="T196" s="56"/>
      <c r="AT196" s="17" t="s">
        <v>190</v>
      </c>
      <c r="AU196" s="17" t="s">
        <v>91</v>
      </c>
    </row>
    <row r="197" spans="2:65" s="1" customFormat="1" ht="16.5" customHeight="1">
      <c r="B197" s="134"/>
      <c r="C197" s="135" t="s">
        <v>329</v>
      </c>
      <c r="D197" s="135" t="s">
        <v>182</v>
      </c>
      <c r="E197" s="136" t="s">
        <v>789</v>
      </c>
      <c r="F197" s="137" t="s">
        <v>790</v>
      </c>
      <c r="G197" s="138" t="s">
        <v>287</v>
      </c>
      <c r="H197" s="139">
        <v>4</v>
      </c>
      <c r="I197" s="140"/>
      <c r="J197" s="141">
        <f>ROUND(I197*H197,2)</f>
        <v>0</v>
      </c>
      <c r="K197" s="137" t="s">
        <v>1</v>
      </c>
      <c r="L197" s="142"/>
      <c r="M197" s="143" t="s">
        <v>1</v>
      </c>
      <c r="N197" s="144" t="s">
        <v>41</v>
      </c>
      <c r="P197" s="145">
        <f>O197*H197</f>
        <v>0</v>
      </c>
      <c r="Q197" s="145">
        <v>0</v>
      </c>
      <c r="R197" s="145">
        <f>Q197*H197</f>
        <v>0</v>
      </c>
      <c r="S197" s="145">
        <v>0</v>
      </c>
      <c r="T197" s="146">
        <f>S197*H197</f>
        <v>0</v>
      </c>
      <c r="AR197" s="147" t="s">
        <v>220</v>
      </c>
      <c r="AT197" s="147" t="s">
        <v>182</v>
      </c>
      <c r="AU197" s="147" t="s">
        <v>91</v>
      </c>
      <c r="AY197" s="17" t="s">
        <v>181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7" t="s">
        <v>83</v>
      </c>
      <c r="BK197" s="148">
        <f>ROUND(I197*H197,2)</f>
        <v>0</v>
      </c>
      <c r="BL197" s="17" t="s">
        <v>200</v>
      </c>
      <c r="BM197" s="147" t="s">
        <v>487</v>
      </c>
    </row>
    <row r="198" spans="2:65" s="1" customFormat="1" ht="11.25">
      <c r="B198" s="32"/>
      <c r="D198" s="149" t="s">
        <v>190</v>
      </c>
      <c r="F198" s="150" t="s">
        <v>790</v>
      </c>
      <c r="I198" s="151"/>
      <c r="L198" s="32"/>
      <c r="M198" s="152"/>
      <c r="T198" s="56"/>
      <c r="AT198" s="17" t="s">
        <v>190</v>
      </c>
      <c r="AU198" s="17" t="s">
        <v>91</v>
      </c>
    </row>
    <row r="199" spans="2:65" s="1" customFormat="1" ht="16.5" customHeight="1">
      <c r="B199" s="134"/>
      <c r="C199" s="153" t="s">
        <v>333</v>
      </c>
      <c r="D199" s="153" t="s">
        <v>191</v>
      </c>
      <c r="E199" s="154" t="s">
        <v>791</v>
      </c>
      <c r="F199" s="155" t="s">
        <v>792</v>
      </c>
      <c r="G199" s="156" t="s">
        <v>287</v>
      </c>
      <c r="H199" s="157">
        <v>4</v>
      </c>
      <c r="I199" s="158"/>
      <c r="J199" s="159">
        <f>ROUND(I199*H199,2)</f>
        <v>0</v>
      </c>
      <c r="K199" s="155" t="s">
        <v>737</v>
      </c>
      <c r="L199" s="32"/>
      <c r="M199" s="160" t="s">
        <v>1</v>
      </c>
      <c r="N199" s="161" t="s">
        <v>41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200</v>
      </c>
      <c r="AT199" s="147" t="s">
        <v>191</v>
      </c>
      <c r="AU199" s="147" t="s">
        <v>91</v>
      </c>
      <c r="AY199" s="17" t="s">
        <v>181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83</v>
      </c>
      <c r="BK199" s="148">
        <f>ROUND(I199*H199,2)</f>
        <v>0</v>
      </c>
      <c r="BL199" s="17" t="s">
        <v>200</v>
      </c>
      <c r="BM199" s="147" t="s">
        <v>793</v>
      </c>
    </row>
    <row r="200" spans="2:65" s="1" customFormat="1" ht="11.25">
      <c r="B200" s="32"/>
      <c r="D200" s="149" t="s">
        <v>190</v>
      </c>
      <c r="F200" s="150" t="s">
        <v>792</v>
      </c>
      <c r="I200" s="151"/>
      <c r="L200" s="32"/>
      <c r="M200" s="152"/>
      <c r="T200" s="56"/>
      <c r="AT200" s="17" t="s">
        <v>190</v>
      </c>
      <c r="AU200" s="17" t="s">
        <v>91</v>
      </c>
    </row>
    <row r="201" spans="2:65" s="11" customFormat="1" ht="20.85" customHeight="1">
      <c r="B201" s="124"/>
      <c r="D201" s="125" t="s">
        <v>75</v>
      </c>
      <c r="E201" s="162" t="s">
        <v>741</v>
      </c>
      <c r="F201" s="162" t="s">
        <v>1</v>
      </c>
      <c r="I201" s="127"/>
      <c r="J201" s="163">
        <f>BK201</f>
        <v>0</v>
      </c>
      <c r="L201" s="124"/>
      <c r="M201" s="129"/>
      <c r="P201" s="130">
        <f>SUM(P202:P219)</f>
        <v>0</v>
      </c>
      <c r="R201" s="130">
        <f>SUM(R202:R219)</f>
        <v>0</v>
      </c>
      <c r="T201" s="131">
        <f>SUM(T202:T219)</f>
        <v>0</v>
      </c>
      <c r="AR201" s="125" t="s">
        <v>83</v>
      </c>
      <c r="AT201" s="132" t="s">
        <v>75</v>
      </c>
      <c r="AU201" s="132" t="s">
        <v>85</v>
      </c>
      <c r="AY201" s="125" t="s">
        <v>181</v>
      </c>
      <c r="BK201" s="133">
        <f>SUM(BK202:BK219)</f>
        <v>0</v>
      </c>
    </row>
    <row r="202" spans="2:65" s="1" customFormat="1" ht="24.2" customHeight="1">
      <c r="B202" s="134"/>
      <c r="C202" s="135" t="s">
        <v>338</v>
      </c>
      <c r="D202" s="135" t="s">
        <v>182</v>
      </c>
      <c r="E202" s="136" t="s">
        <v>794</v>
      </c>
      <c r="F202" s="137" t="s">
        <v>795</v>
      </c>
      <c r="G202" s="138" t="s">
        <v>217</v>
      </c>
      <c r="H202" s="139">
        <v>6</v>
      </c>
      <c r="I202" s="140"/>
      <c r="J202" s="141">
        <f>ROUND(I202*H202,2)</f>
        <v>0</v>
      </c>
      <c r="K202" s="137" t="s">
        <v>1</v>
      </c>
      <c r="L202" s="142"/>
      <c r="M202" s="143" t="s">
        <v>1</v>
      </c>
      <c r="N202" s="144" t="s">
        <v>41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220</v>
      </c>
      <c r="AT202" s="147" t="s">
        <v>182</v>
      </c>
      <c r="AU202" s="147" t="s">
        <v>91</v>
      </c>
      <c r="AY202" s="17" t="s">
        <v>181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83</v>
      </c>
      <c r="BK202" s="148">
        <f>ROUND(I202*H202,2)</f>
        <v>0</v>
      </c>
      <c r="BL202" s="17" t="s">
        <v>200</v>
      </c>
      <c r="BM202" s="147" t="s">
        <v>796</v>
      </c>
    </row>
    <row r="203" spans="2:65" s="1" customFormat="1" ht="11.25">
      <c r="B203" s="32"/>
      <c r="D203" s="149" t="s">
        <v>190</v>
      </c>
      <c r="F203" s="150" t="s">
        <v>795</v>
      </c>
      <c r="I203" s="151"/>
      <c r="L203" s="32"/>
      <c r="M203" s="152"/>
      <c r="T203" s="56"/>
      <c r="AT203" s="17" t="s">
        <v>190</v>
      </c>
      <c r="AU203" s="17" t="s">
        <v>91</v>
      </c>
    </row>
    <row r="204" spans="2:65" s="1" customFormat="1" ht="24.2" customHeight="1">
      <c r="B204" s="134"/>
      <c r="C204" s="153" t="s">
        <v>343</v>
      </c>
      <c r="D204" s="153" t="s">
        <v>191</v>
      </c>
      <c r="E204" s="154" t="s">
        <v>797</v>
      </c>
      <c r="F204" s="155" t="s">
        <v>798</v>
      </c>
      <c r="G204" s="156" t="s">
        <v>217</v>
      </c>
      <c r="H204" s="157">
        <v>6</v>
      </c>
      <c r="I204" s="158"/>
      <c r="J204" s="159">
        <f>ROUND(I204*H204,2)</f>
        <v>0</v>
      </c>
      <c r="K204" s="155" t="s">
        <v>737</v>
      </c>
      <c r="L204" s="32"/>
      <c r="M204" s="160" t="s">
        <v>1</v>
      </c>
      <c r="N204" s="161" t="s">
        <v>41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AR204" s="147" t="s">
        <v>200</v>
      </c>
      <c r="AT204" s="147" t="s">
        <v>191</v>
      </c>
      <c r="AU204" s="147" t="s">
        <v>91</v>
      </c>
      <c r="AY204" s="17" t="s">
        <v>181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7" t="s">
        <v>83</v>
      </c>
      <c r="BK204" s="148">
        <f>ROUND(I204*H204,2)</f>
        <v>0</v>
      </c>
      <c r="BL204" s="17" t="s">
        <v>200</v>
      </c>
      <c r="BM204" s="147" t="s">
        <v>799</v>
      </c>
    </row>
    <row r="205" spans="2:65" s="1" customFormat="1" ht="19.5">
      <c r="B205" s="32"/>
      <c r="D205" s="149" t="s">
        <v>190</v>
      </c>
      <c r="F205" s="150" t="s">
        <v>798</v>
      </c>
      <c r="I205" s="151"/>
      <c r="L205" s="32"/>
      <c r="M205" s="152"/>
      <c r="T205" s="56"/>
      <c r="AT205" s="17" t="s">
        <v>190</v>
      </c>
      <c r="AU205" s="17" t="s">
        <v>91</v>
      </c>
    </row>
    <row r="206" spans="2:65" s="1" customFormat="1" ht="24.2" customHeight="1">
      <c r="B206" s="134"/>
      <c r="C206" s="135" t="s">
        <v>348</v>
      </c>
      <c r="D206" s="135" t="s">
        <v>182</v>
      </c>
      <c r="E206" s="136" t="s">
        <v>800</v>
      </c>
      <c r="F206" s="137" t="s">
        <v>801</v>
      </c>
      <c r="G206" s="138" t="s">
        <v>217</v>
      </c>
      <c r="H206" s="139">
        <v>5</v>
      </c>
      <c r="I206" s="140"/>
      <c r="J206" s="141">
        <f>ROUND(I206*H206,2)</f>
        <v>0</v>
      </c>
      <c r="K206" s="137" t="s">
        <v>1</v>
      </c>
      <c r="L206" s="142"/>
      <c r="M206" s="143" t="s">
        <v>1</v>
      </c>
      <c r="N206" s="144" t="s">
        <v>41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220</v>
      </c>
      <c r="AT206" s="147" t="s">
        <v>182</v>
      </c>
      <c r="AU206" s="147" t="s">
        <v>91</v>
      </c>
      <c r="AY206" s="17" t="s">
        <v>181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83</v>
      </c>
      <c r="BK206" s="148">
        <f>ROUND(I206*H206,2)</f>
        <v>0</v>
      </c>
      <c r="BL206" s="17" t="s">
        <v>200</v>
      </c>
      <c r="BM206" s="147" t="s">
        <v>802</v>
      </c>
    </row>
    <row r="207" spans="2:65" s="1" customFormat="1" ht="11.25">
      <c r="B207" s="32"/>
      <c r="D207" s="149" t="s">
        <v>190</v>
      </c>
      <c r="F207" s="150" t="s">
        <v>801</v>
      </c>
      <c r="I207" s="151"/>
      <c r="L207" s="32"/>
      <c r="M207" s="152"/>
      <c r="T207" s="56"/>
      <c r="AT207" s="17" t="s">
        <v>190</v>
      </c>
      <c r="AU207" s="17" t="s">
        <v>91</v>
      </c>
    </row>
    <row r="208" spans="2:65" s="1" customFormat="1" ht="24.2" customHeight="1">
      <c r="B208" s="134"/>
      <c r="C208" s="153" t="s">
        <v>352</v>
      </c>
      <c r="D208" s="153" t="s">
        <v>191</v>
      </c>
      <c r="E208" s="154" t="s">
        <v>803</v>
      </c>
      <c r="F208" s="155" t="s">
        <v>804</v>
      </c>
      <c r="G208" s="156" t="s">
        <v>217</v>
      </c>
      <c r="H208" s="157">
        <v>5</v>
      </c>
      <c r="I208" s="158"/>
      <c r="J208" s="159">
        <f>ROUND(I208*H208,2)</f>
        <v>0</v>
      </c>
      <c r="K208" s="155" t="s">
        <v>737</v>
      </c>
      <c r="L208" s="32"/>
      <c r="M208" s="160" t="s">
        <v>1</v>
      </c>
      <c r="N208" s="161" t="s">
        <v>41</v>
      </c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AR208" s="147" t="s">
        <v>200</v>
      </c>
      <c r="AT208" s="147" t="s">
        <v>191</v>
      </c>
      <c r="AU208" s="147" t="s">
        <v>91</v>
      </c>
      <c r="AY208" s="17" t="s">
        <v>181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83</v>
      </c>
      <c r="BK208" s="148">
        <f>ROUND(I208*H208,2)</f>
        <v>0</v>
      </c>
      <c r="BL208" s="17" t="s">
        <v>200</v>
      </c>
      <c r="BM208" s="147" t="s">
        <v>805</v>
      </c>
    </row>
    <row r="209" spans="2:65" s="1" customFormat="1" ht="19.5">
      <c r="B209" s="32"/>
      <c r="D209" s="149" t="s">
        <v>190</v>
      </c>
      <c r="F209" s="150" t="s">
        <v>804</v>
      </c>
      <c r="I209" s="151"/>
      <c r="L209" s="32"/>
      <c r="M209" s="152"/>
      <c r="T209" s="56"/>
      <c r="AT209" s="17" t="s">
        <v>190</v>
      </c>
      <c r="AU209" s="17" t="s">
        <v>91</v>
      </c>
    </row>
    <row r="210" spans="2:65" s="1" customFormat="1" ht="24.2" customHeight="1">
      <c r="B210" s="134"/>
      <c r="C210" s="135" t="s">
        <v>356</v>
      </c>
      <c r="D210" s="135" t="s">
        <v>182</v>
      </c>
      <c r="E210" s="136" t="s">
        <v>806</v>
      </c>
      <c r="F210" s="137" t="s">
        <v>807</v>
      </c>
      <c r="G210" s="138" t="s">
        <v>217</v>
      </c>
      <c r="H210" s="139">
        <v>12</v>
      </c>
      <c r="I210" s="140"/>
      <c r="J210" s="141">
        <f>ROUND(I210*H210,2)</f>
        <v>0</v>
      </c>
      <c r="K210" s="137" t="s">
        <v>1</v>
      </c>
      <c r="L210" s="142"/>
      <c r="M210" s="143" t="s">
        <v>1</v>
      </c>
      <c r="N210" s="144" t="s">
        <v>41</v>
      </c>
      <c r="P210" s="145">
        <f>O210*H210</f>
        <v>0</v>
      </c>
      <c r="Q210" s="145">
        <v>0</v>
      </c>
      <c r="R210" s="145">
        <f>Q210*H210</f>
        <v>0</v>
      </c>
      <c r="S210" s="145">
        <v>0</v>
      </c>
      <c r="T210" s="146">
        <f>S210*H210</f>
        <v>0</v>
      </c>
      <c r="AR210" s="147" t="s">
        <v>220</v>
      </c>
      <c r="AT210" s="147" t="s">
        <v>182</v>
      </c>
      <c r="AU210" s="147" t="s">
        <v>91</v>
      </c>
      <c r="AY210" s="17" t="s">
        <v>181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7" t="s">
        <v>83</v>
      </c>
      <c r="BK210" s="148">
        <f>ROUND(I210*H210,2)</f>
        <v>0</v>
      </c>
      <c r="BL210" s="17" t="s">
        <v>200</v>
      </c>
      <c r="BM210" s="147" t="s">
        <v>808</v>
      </c>
    </row>
    <row r="211" spans="2:65" s="1" customFormat="1" ht="11.25">
      <c r="B211" s="32"/>
      <c r="D211" s="149" t="s">
        <v>190</v>
      </c>
      <c r="F211" s="150" t="s">
        <v>807</v>
      </c>
      <c r="I211" s="151"/>
      <c r="L211" s="32"/>
      <c r="M211" s="152"/>
      <c r="T211" s="56"/>
      <c r="AT211" s="17" t="s">
        <v>190</v>
      </c>
      <c r="AU211" s="17" t="s">
        <v>91</v>
      </c>
    </row>
    <row r="212" spans="2:65" s="1" customFormat="1" ht="24.2" customHeight="1">
      <c r="B212" s="134"/>
      <c r="C212" s="153" t="s">
        <v>361</v>
      </c>
      <c r="D212" s="153" t="s">
        <v>191</v>
      </c>
      <c r="E212" s="154" t="s">
        <v>803</v>
      </c>
      <c r="F212" s="155" t="s">
        <v>804</v>
      </c>
      <c r="G212" s="156" t="s">
        <v>217</v>
      </c>
      <c r="H212" s="157">
        <v>12</v>
      </c>
      <c r="I212" s="158"/>
      <c r="J212" s="159">
        <f>ROUND(I212*H212,2)</f>
        <v>0</v>
      </c>
      <c r="K212" s="155" t="s">
        <v>737</v>
      </c>
      <c r="L212" s="32"/>
      <c r="M212" s="160" t="s">
        <v>1</v>
      </c>
      <c r="N212" s="161" t="s">
        <v>41</v>
      </c>
      <c r="P212" s="145">
        <f>O212*H212</f>
        <v>0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AR212" s="147" t="s">
        <v>200</v>
      </c>
      <c r="AT212" s="147" t="s">
        <v>191</v>
      </c>
      <c r="AU212" s="147" t="s">
        <v>91</v>
      </c>
      <c r="AY212" s="17" t="s">
        <v>181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83</v>
      </c>
      <c r="BK212" s="148">
        <f>ROUND(I212*H212,2)</f>
        <v>0</v>
      </c>
      <c r="BL212" s="17" t="s">
        <v>200</v>
      </c>
      <c r="BM212" s="147" t="s">
        <v>809</v>
      </c>
    </row>
    <row r="213" spans="2:65" s="1" customFormat="1" ht="19.5">
      <c r="B213" s="32"/>
      <c r="D213" s="149" t="s">
        <v>190</v>
      </c>
      <c r="F213" s="150" t="s">
        <v>804</v>
      </c>
      <c r="I213" s="151"/>
      <c r="L213" s="32"/>
      <c r="M213" s="152"/>
      <c r="T213" s="56"/>
      <c r="AT213" s="17" t="s">
        <v>190</v>
      </c>
      <c r="AU213" s="17" t="s">
        <v>91</v>
      </c>
    </row>
    <row r="214" spans="2:65" s="1" customFormat="1" ht="24.2" customHeight="1">
      <c r="B214" s="134"/>
      <c r="C214" s="135" t="s">
        <v>366</v>
      </c>
      <c r="D214" s="135" t="s">
        <v>182</v>
      </c>
      <c r="E214" s="136" t="s">
        <v>810</v>
      </c>
      <c r="F214" s="137" t="s">
        <v>811</v>
      </c>
      <c r="G214" s="138" t="s">
        <v>217</v>
      </c>
      <c r="H214" s="139">
        <v>35</v>
      </c>
      <c r="I214" s="140"/>
      <c r="J214" s="141">
        <f>ROUND(I214*H214,2)</f>
        <v>0</v>
      </c>
      <c r="K214" s="137" t="s">
        <v>1</v>
      </c>
      <c r="L214" s="142"/>
      <c r="M214" s="143" t="s">
        <v>1</v>
      </c>
      <c r="N214" s="144" t="s">
        <v>41</v>
      </c>
      <c r="P214" s="145">
        <f>O214*H214</f>
        <v>0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AR214" s="147" t="s">
        <v>220</v>
      </c>
      <c r="AT214" s="147" t="s">
        <v>182</v>
      </c>
      <c r="AU214" s="147" t="s">
        <v>91</v>
      </c>
      <c r="AY214" s="17" t="s">
        <v>181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83</v>
      </c>
      <c r="BK214" s="148">
        <f>ROUND(I214*H214,2)</f>
        <v>0</v>
      </c>
      <c r="BL214" s="17" t="s">
        <v>200</v>
      </c>
      <c r="BM214" s="147" t="s">
        <v>812</v>
      </c>
    </row>
    <row r="215" spans="2:65" s="1" customFormat="1" ht="11.25">
      <c r="B215" s="32"/>
      <c r="D215" s="149" t="s">
        <v>190</v>
      </c>
      <c r="F215" s="150" t="s">
        <v>811</v>
      </c>
      <c r="I215" s="151"/>
      <c r="L215" s="32"/>
      <c r="M215" s="152"/>
      <c r="T215" s="56"/>
      <c r="AT215" s="17" t="s">
        <v>190</v>
      </c>
      <c r="AU215" s="17" t="s">
        <v>91</v>
      </c>
    </row>
    <row r="216" spans="2:65" s="1" customFormat="1" ht="24.2" customHeight="1">
      <c r="B216" s="134"/>
      <c r="C216" s="153" t="s">
        <v>371</v>
      </c>
      <c r="D216" s="153" t="s">
        <v>191</v>
      </c>
      <c r="E216" s="154" t="s">
        <v>803</v>
      </c>
      <c r="F216" s="155" t="s">
        <v>804</v>
      </c>
      <c r="G216" s="156" t="s">
        <v>217</v>
      </c>
      <c r="H216" s="157">
        <v>35</v>
      </c>
      <c r="I216" s="158"/>
      <c r="J216" s="159">
        <f>ROUND(I216*H216,2)</f>
        <v>0</v>
      </c>
      <c r="K216" s="155" t="s">
        <v>737</v>
      </c>
      <c r="L216" s="32"/>
      <c r="M216" s="160" t="s">
        <v>1</v>
      </c>
      <c r="N216" s="161" t="s">
        <v>41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200</v>
      </c>
      <c r="AT216" s="147" t="s">
        <v>191</v>
      </c>
      <c r="AU216" s="147" t="s">
        <v>91</v>
      </c>
      <c r="AY216" s="17" t="s">
        <v>181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83</v>
      </c>
      <c r="BK216" s="148">
        <f>ROUND(I216*H216,2)</f>
        <v>0</v>
      </c>
      <c r="BL216" s="17" t="s">
        <v>200</v>
      </c>
      <c r="BM216" s="147" t="s">
        <v>813</v>
      </c>
    </row>
    <row r="217" spans="2:65" s="1" customFormat="1" ht="19.5">
      <c r="B217" s="32"/>
      <c r="D217" s="149" t="s">
        <v>190</v>
      </c>
      <c r="F217" s="150" t="s">
        <v>804</v>
      </c>
      <c r="I217" s="151"/>
      <c r="L217" s="32"/>
      <c r="M217" s="152"/>
      <c r="T217" s="56"/>
      <c r="AT217" s="17" t="s">
        <v>190</v>
      </c>
      <c r="AU217" s="17" t="s">
        <v>91</v>
      </c>
    </row>
    <row r="218" spans="2:65" s="1" customFormat="1" ht="21.75" customHeight="1">
      <c r="B218" s="134"/>
      <c r="C218" s="153" t="s">
        <v>376</v>
      </c>
      <c r="D218" s="153" t="s">
        <v>191</v>
      </c>
      <c r="E218" s="154" t="s">
        <v>814</v>
      </c>
      <c r="F218" s="155" t="s">
        <v>815</v>
      </c>
      <c r="G218" s="156" t="s">
        <v>287</v>
      </c>
      <c r="H218" s="157">
        <v>4</v>
      </c>
      <c r="I218" s="158"/>
      <c r="J218" s="159">
        <f>ROUND(I218*H218,2)</f>
        <v>0</v>
      </c>
      <c r="K218" s="155" t="s">
        <v>737</v>
      </c>
      <c r="L218" s="32"/>
      <c r="M218" s="160" t="s">
        <v>1</v>
      </c>
      <c r="N218" s="161" t="s">
        <v>41</v>
      </c>
      <c r="P218" s="145">
        <f>O218*H218</f>
        <v>0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AR218" s="147" t="s">
        <v>200</v>
      </c>
      <c r="AT218" s="147" t="s">
        <v>191</v>
      </c>
      <c r="AU218" s="147" t="s">
        <v>91</v>
      </c>
      <c r="AY218" s="17" t="s">
        <v>181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7" t="s">
        <v>83</v>
      </c>
      <c r="BK218" s="148">
        <f>ROUND(I218*H218,2)</f>
        <v>0</v>
      </c>
      <c r="BL218" s="17" t="s">
        <v>200</v>
      </c>
      <c r="BM218" s="147" t="s">
        <v>816</v>
      </c>
    </row>
    <row r="219" spans="2:65" s="1" customFormat="1" ht="11.25">
      <c r="B219" s="32"/>
      <c r="D219" s="149" t="s">
        <v>190</v>
      </c>
      <c r="F219" s="150" t="s">
        <v>815</v>
      </c>
      <c r="I219" s="151"/>
      <c r="L219" s="32"/>
      <c r="M219" s="152"/>
      <c r="T219" s="56"/>
      <c r="AT219" s="17" t="s">
        <v>190</v>
      </c>
      <c r="AU219" s="17" t="s">
        <v>91</v>
      </c>
    </row>
    <row r="220" spans="2:65" s="11" customFormat="1" ht="22.9" customHeight="1">
      <c r="B220" s="124"/>
      <c r="D220" s="125" t="s">
        <v>75</v>
      </c>
      <c r="E220" s="162" t="s">
        <v>817</v>
      </c>
      <c r="F220" s="162" t="s">
        <v>817</v>
      </c>
      <c r="I220" s="127"/>
      <c r="J220" s="163">
        <f>BK220</f>
        <v>0</v>
      </c>
      <c r="L220" s="124"/>
      <c r="M220" s="129"/>
      <c r="P220" s="130">
        <f>SUM(P221:P232)</f>
        <v>0</v>
      </c>
      <c r="R220" s="130">
        <f>SUM(R221:R232)</f>
        <v>0</v>
      </c>
      <c r="T220" s="131">
        <f>SUM(T221:T232)</f>
        <v>0</v>
      </c>
      <c r="AR220" s="125" t="s">
        <v>83</v>
      </c>
      <c r="AT220" s="132" t="s">
        <v>75</v>
      </c>
      <c r="AU220" s="132" t="s">
        <v>83</v>
      </c>
      <c r="AY220" s="125" t="s">
        <v>181</v>
      </c>
      <c r="BK220" s="133">
        <f>SUM(BK221:BK232)</f>
        <v>0</v>
      </c>
    </row>
    <row r="221" spans="2:65" s="1" customFormat="1" ht="16.5" customHeight="1">
      <c r="B221" s="134"/>
      <c r="C221" s="153" t="s">
        <v>381</v>
      </c>
      <c r="D221" s="153" t="s">
        <v>191</v>
      </c>
      <c r="E221" s="154" t="s">
        <v>818</v>
      </c>
      <c r="F221" s="155" t="s">
        <v>819</v>
      </c>
      <c r="G221" s="156" t="s">
        <v>820</v>
      </c>
      <c r="H221" s="157">
        <v>1</v>
      </c>
      <c r="I221" s="158"/>
      <c r="J221" s="159">
        <f>ROUND(I221*H221,2)</f>
        <v>0</v>
      </c>
      <c r="K221" s="155" t="s">
        <v>1</v>
      </c>
      <c r="L221" s="32"/>
      <c r="M221" s="160" t="s">
        <v>1</v>
      </c>
      <c r="N221" s="161" t="s">
        <v>41</v>
      </c>
      <c r="P221" s="145">
        <f>O221*H221</f>
        <v>0</v>
      </c>
      <c r="Q221" s="145">
        <v>0</v>
      </c>
      <c r="R221" s="145">
        <f>Q221*H221</f>
        <v>0</v>
      </c>
      <c r="S221" s="145">
        <v>0</v>
      </c>
      <c r="T221" s="146">
        <f>S221*H221</f>
        <v>0</v>
      </c>
      <c r="AR221" s="147" t="s">
        <v>200</v>
      </c>
      <c r="AT221" s="147" t="s">
        <v>191</v>
      </c>
      <c r="AU221" s="147" t="s">
        <v>85</v>
      </c>
      <c r="AY221" s="17" t="s">
        <v>181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7" t="s">
        <v>83</v>
      </c>
      <c r="BK221" s="148">
        <f>ROUND(I221*H221,2)</f>
        <v>0</v>
      </c>
      <c r="BL221" s="17" t="s">
        <v>200</v>
      </c>
      <c r="BM221" s="147" t="s">
        <v>821</v>
      </c>
    </row>
    <row r="222" spans="2:65" s="1" customFormat="1" ht="11.25">
      <c r="B222" s="32"/>
      <c r="D222" s="149" t="s">
        <v>190</v>
      </c>
      <c r="F222" s="150" t="s">
        <v>819</v>
      </c>
      <c r="I222" s="151"/>
      <c r="L222" s="32"/>
      <c r="M222" s="152"/>
      <c r="T222" s="56"/>
      <c r="AT222" s="17" t="s">
        <v>190</v>
      </c>
      <c r="AU222" s="17" t="s">
        <v>85</v>
      </c>
    </row>
    <row r="223" spans="2:65" s="1" customFormat="1" ht="16.5" customHeight="1">
      <c r="B223" s="134"/>
      <c r="C223" s="153" t="s">
        <v>385</v>
      </c>
      <c r="D223" s="153" t="s">
        <v>191</v>
      </c>
      <c r="E223" s="154" t="s">
        <v>822</v>
      </c>
      <c r="F223" s="155" t="s">
        <v>823</v>
      </c>
      <c r="G223" s="156" t="s">
        <v>820</v>
      </c>
      <c r="H223" s="157">
        <v>1</v>
      </c>
      <c r="I223" s="158"/>
      <c r="J223" s="159">
        <f>ROUND(I223*H223,2)</f>
        <v>0</v>
      </c>
      <c r="K223" s="155" t="s">
        <v>1</v>
      </c>
      <c r="L223" s="32"/>
      <c r="M223" s="160" t="s">
        <v>1</v>
      </c>
      <c r="N223" s="161" t="s">
        <v>41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200</v>
      </c>
      <c r="AT223" s="147" t="s">
        <v>191</v>
      </c>
      <c r="AU223" s="147" t="s">
        <v>85</v>
      </c>
      <c r="AY223" s="17" t="s">
        <v>181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83</v>
      </c>
      <c r="BK223" s="148">
        <f>ROUND(I223*H223,2)</f>
        <v>0</v>
      </c>
      <c r="BL223" s="17" t="s">
        <v>200</v>
      </c>
      <c r="BM223" s="147" t="s">
        <v>824</v>
      </c>
    </row>
    <row r="224" spans="2:65" s="1" customFormat="1" ht="11.25">
      <c r="B224" s="32"/>
      <c r="D224" s="149" t="s">
        <v>190</v>
      </c>
      <c r="F224" s="150" t="s">
        <v>823</v>
      </c>
      <c r="I224" s="151"/>
      <c r="L224" s="32"/>
      <c r="M224" s="152"/>
      <c r="T224" s="56"/>
      <c r="AT224" s="17" t="s">
        <v>190</v>
      </c>
      <c r="AU224" s="17" t="s">
        <v>85</v>
      </c>
    </row>
    <row r="225" spans="2:65" s="1" customFormat="1" ht="16.5" customHeight="1">
      <c r="B225" s="134"/>
      <c r="C225" s="153" t="s">
        <v>390</v>
      </c>
      <c r="D225" s="153" t="s">
        <v>191</v>
      </c>
      <c r="E225" s="154" t="s">
        <v>825</v>
      </c>
      <c r="F225" s="155" t="s">
        <v>826</v>
      </c>
      <c r="G225" s="156" t="s">
        <v>827</v>
      </c>
      <c r="H225" s="157">
        <v>2</v>
      </c>
      <c r="I225" s="158"/>
      <c r="J225" s="159">
        <f>ROUND(I225*H225,2)</f>
        <v>0</v>
      </c>
      <c r="K225" s="155" t="s">
        <v>1</v>
      </c>
      <c r="L225" s="32"/>
      <c r="M225" s="160" t="s">
        <v>1</v>
      </c>
      <c r="N225" s="161" t="s">
        <v>41</v>
      </c>
      <c r="P225" s="145">
        <f>O225*H225</f>
        <v>0</v>
      </c>
      <c r="Q225" s="145">
        <v>0</v>
      </c>
      <c r="R225" s="145">
        <f>Q225*H225</f>
        <v>0</v>
      </c>
      <c r="S225" s="145">
        <v>0</v>
      </c>
      <c r="T225" s="146">
        <f>S225*H225</f>
        <v>0</v>
      </c>
      <c r="AR225" s="147" t="s">
        <v>200</v>
      </c>
      <c r="AT225" s="147" t="s">
        <v>191</v>
      </c>
      <c r="AU225" s="147" t="s">
        <v>85</v>
      </c>
      <c r="AY225" s="17" t="s">
        <v>181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7" t="s">
        <v>83</v>
      </c>
      <c r="BK225" s="148">
        <f>ROUND(I225*H225,2)</f>
        <v>0</v>
      </c>
      <c r="BL225" s="17" t="s">
        <v>200</v>
      </c>
      <c r="BM225" s="147" t="s">
        <v>828</v>
      </c>
    </row>
    <row r="226" spans="2:65" s="1" customFormat="1" ht="11.25">
      <c r="B226" s="32"/>
      <c r="D226" s="149" t="s">
        <v>190</v>
      </c>
      <c r="F226" s="150" t="s">
        <v>826</v>
      </c>
      <c r="I226" s="151"/>
      <c r="L226" s="32"/>
      <c r="M226" s="152"/>
      <c r="T226" s="56"/>
      <c r="AT226" s="17" t="s">
        <v>190</v>
      </c>
      <c r="AU226" s="17" t="s">
        <v>85</v>
      </c>
    </row>
    <row r="227" spans="2:65" s="1" customFormat="1" ht="16.5" customHeight="1">
      <c r="B227" s="134"/>
      <c r="C227" s="153" t="s">
        <v>394</v>
      </c>
      <c r="D227" s="153" t="s">
        <v>191</v>
      </c>
      <c r="E227" s="154" t="s">
        <v>829</v>
      </c>
      <c r="F227" s="155" t="s">
        <v>830</v>
      </c>
      <c r="G227" s="156" t="s">
        <v>827</v>
      </c>
      <c r="H227" s="157">
        <v>24</v>
      </c>
      <c r="I227" s="158"/>
      <c r="J227" s="159">
        <f>ROUND(I227*H227,2)</f>
        <v>0</v>
      </c>
      <c r="K227" s="155" t="s">
        <v>1</v>
      </c>
      <c r="L227" s="32"/>
      <c r="M227" s="160" t="s">
        <v>1</v>
      </c>
      <c r="N227" s="161" t="s">
        <v>41</v>
      </c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AR227" s="147" t="s">
        <v>200</v>
      </c>
      <c r="AT227" s="147" t="s">
        <v>191</v>
      </c>
      <c r="AU227" s="147" t="s">
        <v>85</v>
      </c>
      <c r="AY227" s="17" t="s">
        <v>181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83</v>
      </c>
      <c r="BK227" s="148">
        <f>ROUND(I227*H227,2)</f>
        <v>0</v>
      </c>
      <c r="BL227" s="17" t="s">
        <v>200</v>
      </c>
      <c r="BM227" s="147" t="s">
        <v>831</v>
      </c>
    </row>
    <row r="228" spans="2:65" s="1" customFormat="1" ht="11.25">
      <c r="B228" s="32"/>
      <c r="D228" s="149" t="s">
        <v>190</v>
      </c>
      <c r="F228" s="150" t="s">
        <v>830</v>
      </c>
      <c r="I228" s="151"/>
      <c r="L228" s="32"/>
      <c r="M228" s="152"/>
      <c r="T228" s="56"/>
      <c r="AT228" s="17" t="s">
        <v>190</v>
      </c>
      <c r="AU228" s="17" t="s">
        <v>85</v>
      </c>
    </row>
    <row r="229" spans="2:65" s="1" customFormat="1" ht="16.5" customHeight="1">
      <c r="B229" s="134"/>
      <c r="C229" s="153" t="s">
        <v>399</v>
      </c>
      <c r="D229" s="153" t="s">
        <v>191</v>
      </c>
      <c r="E229" s="154" t="s">
        <v>832</v>
      </c>
      <c r="F229" s="155" t="s">
        <v>833</v>
      </c>
      <c r="G229" s="156" t="s">
        <v>827</v>
      </c>
      <c r="H229" s="157">
        <v>4</v>
      </c>
      <c r="I229" s="158"/>
      <c r="J229" s="159">
        <f>ROUND(I229*H229,2)</f>
        <v>0</v>
      </c>
      <c r="K229" s="155" t="s">
        <v>1</v>
      </c>
      <c r="L229" s="32"/>
      <c r="M229" s="160" t="s">
        <v>1</v>
      </c>
      <c r="N229" s="161" t="s">
        <v>41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200</v>
      </c>
      <c r="AT229" s="147" t="s">
        <v>191</v>
      </c>
      <c r="AU229" s="147" t="s">
        <v>85</v>
      </c>
      <c r="AY229" s="17" t="s">
        <v>181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83</v>
      </c>
      <c r="BK229" s="148">
        <f>ROUND(I229*H229,2)</f>
        <v>0</v>
      </c>
      <c r="BL229" s="17" t="s">
        <v>200</v>
      </c>
      <c r="BM229" s="147" t="s">
        <v>834</v>
      </c>
    </row>
    <row r="230" spans="2:65" s="1" customFormat="1" ht="11.25">
      <c r="B230" s="32"/>
      <c r="D230" s="149" t="s">
        <v>190</v>
      </c>
      <c r="F230" s="150" t="s">
        <v>833</v>
      </c>
      <c r="I230" s="151"/>
      <c r="L230" s="32"/>
      <c r="M230" s="152"/>
      <c r="T230" s="56"/>
      <c r="AT230" s="17" t="s">
        <v>190</v>
      </c>
      <c r="AU230" s="17" t="s">
        <v>85</v>
      </c>
    </row>
    <row r="231" spans="2:65" s="1" customFormat="1" ht="24.2" customHeight="1">
      <c r="B231" s="134"/>
      <c r="C231" s="153" t="s">
        <v>403</v>
      </c>
      <c r="D231" s="153" t="s">
        <v>191</v>
      </c>
      <c r="E231" s="154" t="s">
        <v>835</v>
      </c>
      <c r="F231" s="155" t="s">
        <v>836</v>
      </c>
      <c r="G231" s="156" t="s">
        <v>630</v>
      </c>
      <c r="H231" s="157">
        <v>50</v>
      </c>
      <c r="I231" s="158"/>
      <c r="J231" s="159">
        <f>ROUND(I231*H231,2)</f>
        <v>0</v>
      </c>
      <c r="K231" s="155" t="s">
        <v>1</v>
      </c>
      <c r="L231" s="32"/>
      <c r="M231" s="160" t="s">
        <v>1</v>
      </c>
      <c r="N231" s="161" t="s">
        <v>41</v>
      </c>
      <c r="P231" s="145">
        <f>O231*H231</f>
        <v>0</v>
      </c>
      <c r="Q231" s="145">
        <v>0</v>
      </c>
      <c r="R231" s="145">
        <f>Q231*H231</f>
        <v>0</v>
      </c>
      <c r="S231" s="145">
        <v>0</v>
      </c>
      <c r="T231" s="146">
        <f>S231*H231</f>
        <v>0</v>
      </c>
      <c r="AR231" s="147" t="s">
        <v>200</v>
      </c>
      <c r="AT231" s="147" t="s">
        <v>191</v>
      </c>
      <c r="AU231" s="147" t="s">
        <v>85</v>
      </c>
      <c r="AY231" s="17" t="s">
        <v>181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7" t="s">
        <v>83</v>
      </c>
      <c r="BK231" s="148">
        <f>ROUND(I231*H231,2)</f>
        <v>0</v>
      </c>
      <c r="BL231" s="17" t="s">
        <v>200</v>
      </c>
      <c r="BM231" s="147" t="s">
        <v>837</v>
      </c>
    </row>
    <row r="232" spans="2:65" s="1" customFormat="1" ht="19.5">
      <c r="B232" s="32"/>
      <c r="D232" s="149" t="s">
        <v>190</v>
      </c>
      <c r="F232" s="150" t="s">
        <v>836</v>
      </c>
      <c r="I232" s="151"/>
      <c r="L232" s="32"/>
      <c r="M232" s="165"/>
      <c r="N232" s="166"/>
      <c r="O232" s="166"/>
      <c r="P232" s="166"/>
      <c r="Q232" s="166"/>
      <c r="R232" s="166"/>
      <c r="S232" s="166"/>
      <c r="T232" s="167"/>
      <c r="AT232" s="17" t="s">
        <v>190</v>
      </c>
      <c r="AU232" s="17" t="s">
        <v>85</v>
      </c>
    </row>
    <row r="233" spans="2:65" s="1" customFormat="1" ht="6.95" customHeight="1">
      <c r="B233" s="44"/>
      <c r="C233" s="45"/>
      <c r="D233" s="45"/>
      <c r="E233" s="45"/>
      <c r="F233" s="45"/>
      <c r="G233" s="45"/>
      <c r="H233" s="45"/>
      <c r="I233" s="45"/>
      <c r="J233" s="45"/>
      <c r="K233" s="45"/>
      <c r="L233" s="32"/>
    </row>
  </sheetData>
  <autoFilter ref="C126:K232" xr:uid="{00000000-0009-0000-0000-000007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113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150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ZUŠ BEDŘICHA SMETANY čp.142, LITOMYŠL</v>
      </c>
      <c r="F7" s="243"/>
      <c r="G7" s="243"/>
      <c r="H7" s="243"/>
      <c r="L7" s="20"/>
    </row>
    <row r="8" spans="2:46" ht="12" customHeight="1">
      <c r="B8" s="20"/>
      <c r="D8" s="27" t="s">
        <v>151</v>
      </c>
      <c r="L8" s="20"/>
    </row>
    <row r="9" spans="2:46" s="1" customFormat="1" ht="23.25" customHeight="1">
      <c r="B9" s="32"/>
      <c r="E9" s="242" t="s">
        <v>152</v>
      </c>
      <c r="F9" s="244"/>
      <c r="G9" s="244"/>
      <c r="H9" s="244"/>
      <c r="L9" s="32"/>
    </row>
    <row r="10" spans="2:46" s="1" customFormat="1" ht="12" customHeight="1">
      <c r="B10" s="32"/>
      <c r="D10" s="27" t="s">
        <v>153</v>
      </c>
      <c r="L10" s="32"/>
    </row>
    <row r="11" spans="2:46" s="1" customFormat="1" ht="16.5" customHeight="1">
      <c r="B11" s="32"/>
      <c r="E11" s="198" t="s">
        <v>838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839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839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0" t="s">
        <v>1</v>
      </c>
      <c r="F29" s="230"/>
      <c r="G29" s="230"/>
      <c r="H29" s="230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ROUND(J130,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5">
        <f>ROUND((SUM(BE130:BE348)),  2)</f>
        <v>0</v>
      </c>
      <c r="I35" s="96">
        <v>0.21</v>
      </c>
      <c r="J35" s="85">
        <f>ROUND(((SUM(BE130:BE348))*I35),  2)</f>
        <v>0</v>
      </c>
      <c r="L35" s="32"/>
    </row>
    <row r="36" spans="2:12" s="1" customFormat="1" ht="14.45" customHeight="1">
      <c r="B36" s="32"/>
      <c r="E36" s="27" t="s">
        <v>42</v>
      </c>
      <c r="F36" s="85">
        <f>ROUND((SUM(BF130:BF348)),  2)</f>
        <v>0</v>
      </c>
      <c r="I36" s="96">
        <v>0.12</v>
      </c>
      <c r="J36" s="85">
        <f>ROUND(((SUM(BF130:BF348))*I36),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5">
        <f>ROUND((SUM(BG130:BG348)),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5">
        <f>ROUND((SUM(BH130:BH348)),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5">
        <f>ROUND((SUM(BI130:BI348)),  2)</f>
        <v>0</v>
      </c>
      <c r="I39" s="96">
        <v>0</v>
      </c>
      <c r="J39" s="85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157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ZUŠ BEDŘICHA SMETANY čp.142, LITOMYŠL</v>
      </c>
      <c r="F85" s="243"/>
      <c r="G85" s="243"/>
      <c r="H85" s="243"/>
      <c r="L85" s="32"/>
    </row>
    <row r="86" spans="2:12" ht="12" customHeight="1">
      <c r="B86" s="20"/>
      <c r="C86" s="27" t="s">
        <v>151</v>
      </c>
      <c r="L86" s="20"/>
    </row>
    <row r="87" spans="2:12" s="1" customFormat="1" ht="23.25" customHeight="1">
      <c r="B87" s="32"/>
      <c r="E87" s="242" t="s">
        <v>152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153</v>
      </c>
      <c r="L88" s="32"/>
    </row>
    <row r="89" spans="2:12" s="1" customFormat="1" ht="16.5" customHeight="1">
      <c r="B89" s="32"/>
      <c r="E89" s="198" t="str">
        <f>E11</f>
        <v>SO.01 -04 - Vytápění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Litomyšl</v>
      </c>
      <c r="I91" s="27" t="s">
        <v>22</v>
      </c>
      <c r="J91" s="52" t="str">
        <f>IF(J14="","",J14)</f>
        <v>6. 6. 2025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7" t="s">
        <v>24</v>
      </c>
      <c r="F93" s="25" t="str">
        <f>E17</f>
        <v>Město Litomyšl</v>
      </c>
      <c r="I93" s="27" t="s">
        <v>30</v>
      </c>
      <c r="J93" s="30" t="str">
        <f>E23</f>
        <v>CM projekt s.r.o. , Bratislavská 5, Hustopeče u Br</v>
      </c>
      <c r="L93" s="32"/>
    </row>
    <row r="94" spans="2:12" s="1" customFormat="1" ht="40.15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>CM projekt s.r.o. , Bratislavská 5, Hustopeče u Br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160</v>
      </c>
      <c r="J98" s="66">
        <f>J130</f>
        <v>0</v>
      </c>
      <c r="L98" s="32"/>
      <c r="AU98" s="17" t="s">
        <v>161</v>
      </c>
    </row>
    <row r="99" spans="2:47" s="8" customFormat="1" ht="24.95" customHeight="1">
      <c r="B99" s="108"/>
      <c r="D99" s="109" t="s">
        <v>840</v>
      </c>
      <c r="E99" s="110"/>
      <c r="F99" s="110"/>
      <c r="G99" s="110"/>
      <c r="H99" s="110"/>
      <c r="I99" s="110"/>
      <c r="J99" s="111">
        <f>J131</f>
        <v>0</v>
      </c>
      <c r="L99" s="108"/>
    </row>
    <row r="100" spans="2:47" s="8" customFormat="1" ht="24.95" customHeight="1">
      <c r="B100" s="108"/>
      <c r="D100" s="109" t="s">
        <v>841</v>
      </c>
      <c r="E100" s="110"/>
      <c r="F100" s="110"/>
      <c r="G100" s="110"/>
      <c r="H100" s="110"/>
      <c r="I100" s="110"/>
      <c r="J100" s="111">
        <f>J150</f>
        <v>0</v>
      </c>
      <c r="L100" s="108"/>
    </row>
    <row r="101" spans="2:47" s="8" customFormat="1" ht="24.95" customHeight="1">
      <c r="B101" s="108"/>
      <c r="D101" s="109" t="s">
        <v>842</v>
      </c>
      <c r="E101" s="110"/>
      <c r="F101" s="110"/>
      <c r="G101" s="110"/>
      <c r="H101" s="110"/>
      <c r="I101" s="110"/>
      <c r="J101" s="111">
        <f>J155</f>
        <v>0</v>
      </c>
      <c r="L101" s="108"/>
    </row>
    <row r="102" spans="2:47" s="8" customFormat="1" ht="24.95" customHeight="1">
      <c r="B102" s="108"/>
      <c r="D102" s="109" t="s">
        <v>843</v>
      </c>
      <c r="E102" s="110"/>
      <c r="F102" s="110"/>
      <c r="G102" s="110"/>
      <c r="H102" s="110"/>
      <c r="I102" s="110"/>
      <c r="J102" s="111">
        <f>J179</f>
        <v>0</v>
      </c>
      <c r="L102" s="108"/>
    </row>
    <row r="103" spans="2:47" s="8" customFormat="1" ht="24.95" customHeight="1">
      <c r="B103" s="108"/>
      <c r="D103" s="109" t="s">
        <v>844</v>
      </c>
      <c r="E103" s="110"/>
      <c r="F103" s="110"/>
      <c r="G103" s="110"/>
      <c r="H103" s="110"/>
      <c r="I103" s="110"/>
      <c r="J103" s="111">
        <f>J197</f>
        <v>0</v>
      </c>
      <c r="L103" s="108"/>
    </row>
    <row r="104" spans="2:47" s="8" customFormat="1" ht="24.95" customHeight="1">
      <c r="B104" s="108"/>
      <c r="D104" s="109" t="s">
        <v>845</v>
      </c>
      <c r="E104" s="110"/>
      <c r="F104" s="110"/>
      <c r="G104" s="110"/>
      <c r="H104" s="110"/>
      <c r="I104" s="110"/>
      <c r="J104" s="111">
        <f>J220</f>
        <v>0</v>
      </c>
      <c r="L104" s="108"/>
    </row>
    <row r="105" spans="2:47" s="8" customFormat="1" ht="24.95" customHeight="1">
      <c r="B105" s="108"/>
      <c r="D105" s="109" t="s">
        <v>846</v>
      </c>
      <c r="E105" s="110"/>
      <c r="F105" s="110"/>
      <c r="G105" s="110"/>
      <c r="H105" s="110"/>
      <c r="I105" s="110"/>
      <c r="J105" s="111">
        <f>J262</f>
        <v>0</v>
      </c>
      <c r="L105" s="108"/>
    </row>
    <row r="106" spans="2:47" s="8" customFormat="1" ht="24.95" customHeight="1">
      <c r="B106" s="108"/>
      <c r="D106" s="109" t="s">
        <v>847</v>
      </c>
      <c r="E106" s="110"/>
      <c r="F106" s="110"/>
      <c r="G106" s="110"/>
      <c r="H106" s="110"/>
      <c r="I106" s="110"/>
      <c r="J106" s="111">
        <f>J281</f>
        <v>0</v>
      </c>
      <c r="L106" s="108"/>
    </row>
    <row r="107" spans="2:47" s="8" customFormat="1" ht="24.95" customHeight="1">
      <c r="B107" s="108"/>
      <c r="D107" s="109" t="s">
        <v>848</v>
      </c>
      <c r="E107" s="110"/>
      <c r="F107" s="110"/>
      <c r="G107" s="110"/>
      <c r="H107" s="110"/>
      <c r="I107" s="110"/>
      <c r="J107" s="111">
        <f>J307</f>
        <v>0</v>
      </c>
      <c r="L107" s="108"/>
    </row>
    <row r="108" spans="2:47" s="8" customFormat="1" ht="24.95" customHeight="1">
      <c r="B108" s="108"/>
      <c r="D108" s="109" t="s">
        <v>849</v>
      </c>
      <c r="E108" s="110"/>
      <c r="F108" s="110"/>
      <c r="G108" s="110"/>
      <c r="H108" s="110"/>
      <c r="I108" s="110"/>
      <c r="J108" s="111">
        <f>J327</f>
        <v>0</v>
      </c>
      <c r="L108" s="108"/>
    </row>
    <row r="109" spans="2:47" s="1" customFormat="1" ht="21.75" customHeight="1">
      <c r="B109" s="32"/>
      <c r="L109" s="32"/>
    </row>
    <row r="110" spans="2:47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12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12" s="1" customFormat="1" ht="24.95" customHeight="1">
      <c r="B115" s="32"/>
      <c r="C115" s="21" t="s">
        <v>166</v>
      </c>
      <c r="L115" s="32"/>
    </row>
    <row r="116" spans="2:12" s="1" customFormat="1" ht="6.95" customHeight="1">
      <c r="B116" s="32"/>
      <c r="L116" s="32"/>
    </row>
    <row r="117" spans="2:12" s="1" customFormat="1" ht="12" customHeight="1">
      <c r="B117" s="32"/>
      <c r="C117" s="27" t="s">
        <v>16</v>
      </c>
      <c r="L117" s="32"/>
    </row>
    <row r="118" spans="2:12" s="1" customFormat="1" ht="16.5" customHeight="1">
      <c r="B118" s="32"/>
      <c r="E118" s="242" t="str">
        <f>E7</f>
        <v>ZUŠ BEDŘICHA SMETANY čp.142, LITOMYŠL</v>
      </c>
      <c r="F118" s="243"/>
      <c r="G118" s="243"/>
      <c r="H118" s="243"/>
      <c r="L118" s="32"/>
    </row>
    <row r="119" spans="2:12" ht="12" customHeight="1">
      <c r="B119" s="20"/>
      <c r="C119" s="27" t="s">
        <v>151</v>
      </c>
      <c r="L119" s="20"/>
    </row>
    <row r="120" spans="2:12" s="1" customFormat="1" ht="23.25" customHeight="1">
      <c r="B120" s="32"/>
      <c r="E120" s="242" t="s">
        <v>152</v>
      </c>
      <c r="F120" s="244"/>
      <c r="G120" s="244"/>
      <c r="H120" s="244"/>
      <c r="L120" s="32"/>
    </row>
    <row r="121" spans="2:12" s="1" customFormat="1" ht="12" customHeight="1">
      <c r="B121" s="32"/>
      <c r="C121" s="27" t="s">
        <v>153</v>
      </c>
      <c r="L121" s="32"/>
    </row>
    <row r="122" spans="2:12" s="1" customFormat="1" ht="16.5" customHeight="1">
      <c r="B122" s="32"/>
      <c r="E122" s="198" t="str">
        <f>E11</f>
        <v>SO.01 -04 - Vytápění</v>
      </c>
      <c r="F122" s="244"/>
      <c r="G122" s="244"/>
      <c r="H122" s="244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20</v>
      </c>
      <c r="F124" s="25" t="str">
        <f>F14</f>
        <v>Litomyšl</v>
      </c>
      <c r="I124" s="27" t="s">
        <v>22</v>
      </c>
      <c r="J124" s="52" t="str">
        <f>IF(J14="","",J14)</f>
        <v>6. 6. 2025</v>
      </c>
      <c r="L124" s="32"/>
    </row>
    <row r="125" spans="2:12" s="1" customFormat="1" ht="6.95" customHeight="1">
      <c r="B125" s="32"/>
      <c r="L125" s="32"/>
    </row>
    <row r="126" spans="2:12" s="1" customFormat="1" ht="40.15" customHeight="1">
      <c r="B126" s="32"/>
      <c r="C126" s="27" t="s">
        <v>24</v>
      </c>
      <c r="F126" s="25" t="str">
        <f>E17</f>
        <v>Město Litomyšl</v>
      </c>
      <c r="I126" s="27" t="s">
        <v>30</v>
      </c>
      <c r="J126" s="30" t="str">
        <f>E23</f>
        <v>CM projekt s.r.o. , Bratislavská 5, Hustopeče u Br</v>
      </c>
      <c r="L126" s="32"/>
    </row>
    <row r="127" spans="2:12" s="1" customFormat="1" ht="40.15" customHeight="1">
      <c r="B127" s="32"/>
      <c r="C127" s="27" t="s">
        <v>28</v>
      </c>
      <c r="F127" s="25" t="str">
        <f>IF(E20="","",E20)</f>
        <v>Vyplň údaj</v>
      </c>
      <c r="I127" s="27" t="s">
        <v>34</v>
      </c>
      <c r="J127" s="30" t="str">
        <f>E26</f>
        <v>CM projekt s.r.o. , Bratislavská 5, Hustopeče u Br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6"/>
      <c r="C129" s="117" t="s">
        <v>167</v>
      </c>
      <c r="D129" s="118" t="s">
        <v>61</v>
      </c>
      <c r="E129" s="118" t="s">
        <v>57</v>
      </c>
      <c r="F129" s="118" t="s">
        <v>58</v>
      </c>
      <c r="G129" s="118" t="s">
        <v>168</v>
      </c>
      <c r="H129" s="118" t="s">
        <v>169</v>
      </c>
      <c r="I129" s="118" t="s">
        <v>170</v>
      </c>
      <c r="J129" s="118" t="s">
        <v>159</v>
      </c>
      <c r="K129" s="119" t="s">
        <v>171</v>
      </c>
      <c r="L129" s="116"/>
      <c r="M129" s="59" t="s">
        <v>1</v>
      </c>
      <c r="N129" s="60" t="s">
        <v>40</v>
      </c>
      <c r="O129" s="60" t="s">
        <v>172</v>
      </c>
      <c r="P129" s="60" t="s">
        <v>173</v>
      </c>
      <c r="Q129" s="60" t="s">
        <v>174</v>
      </c>
      <c r="R129" s="60" t="s">
        <v>175</v>
      </c>
      <c r="S129" s="60" t="s">
        <v>176</v>
      </c>
      <c r="T129" s="61" t="s">
        <v>177</v>
      </c>
    </row>
    <row r="130" spans="2:65" s="1" customFormat="1" ht="22.9" customHeight="1">
      <c r="B130" s="32"/>
      <c r="C130" s="64" t="s">
        <v>178</v>
      </c>
      <c r="J130" s="120">
        <f>BK130</f>
        <v>0</v>
      </c>
      <c r="L130" s="32"/>
      <c r="M130" s="62"/>
      <c r="N130" s="53"/>
      <c r="O130" s="53"/>
      <c r="P130" s="121">
        <f>P131+P150+P155+P179+P197+P220+P262+P281+P307+P327</f>
        <v>0</v>
      </c>
      <c r="Q130" s="53"/>
      <c r="R130" s="121">
        <f>R131+R150+R155+R179+R197+R220+R262+R281+R307+R327</f>
        <v>0</v>
      </c>
      <c r="S130" s="53"/>
      <c r="T130" s="122">
        <f>T131+T150+T155+T179+T197+T220+T262+T281+T307+T327</f>
        <v>0</v>
      </c>
      <c r="AT130" s="17" t="s">
        <v>75</v>
      </c>
      <c r="AU130" s="17" t="s">
        <v>161</v>
      </c>
      <c r="BK130" s="123">
        <f>BK131+BK150+BK155+BK179+BK197+BK220+BK262+BK281+BK307+BK327</f>
        <v>0</v>
      </c>
    </row>
    <row r="131" spans="2:65" s="11" customFormat="1" ht="25.9" customHeight="1">
      <c r="B131" s="124"/>
      <c r="D131" s="125" t="s">
        <v>75</v>
      </c>
      <c r="E131" s="126" t="s">
        <v>850</v>
      </c>
      <c r="F131" s="126" t="s">
        <v>851</v>
      </c>
      <c r="I131" s="127"/>
      <c r="J131" s="128">
        <f>BK131</f>
        <v>0</v>
      </c>
      <c r="L131" s="124"/>
      <c r="M131" s="129"/>
      <c r="P131" s="130">
        <f>SUM(P132:P149)</f>
        <v>0</v>
      </c>
      <c r="R131" s="130">
        <f>SUM(R132:R149)</f>
        <v>0</v>
      </c>
      <c r="T131" s="131">
        <f>SUM(T132:T149)</f>
        <v>0</v>
      </c>
      <c r="AR131" s="125" t="s">
        <v>85</v>
      </c>
      <c r="AT131" s="132" t="s">
        <v>75</v>
      </c>
      <c r="AU131" s="132" t="s">
        <v>76</v>
      </c>
      <c r="AY131" s="125" t="s">
        <v>181</v>
      </c>
      <c r="BK131" s="133">
        <f>SUM(BK132:BK149)</f>
        <v>0</v>
      </c>
    </row>
    <row r="132" spans="2:65" s="1" customFormat="1" ht="33" customHeight="1">
      <c r="B132" s="134"/>
      <c r="C132" s="135" t="s">
        <v>83</v>
      </c>
      <c r="D132" s="135" t="s">
        <v>182</v>
      </c>
      <c r="E132" s="136" t="s">
        <v>852</v>
      </c>
      <c r="F132" s="137" t="s">
        <v>853</v>
      </c>
      <c r="G132" s="138" t="s">
        <v>217</v>
      </c>
      <c r="H132" s="139">
        <v>86</v>
      </c>
      <c r="I132" s="140"/>
      <c r="J132" s="141">
        <f>ROUND(I132*H132,2)</f>
        <v>0</v>
      </c>
      <c r="K132" s="137" t="s">
        <v>854</v>
      </c>
      <c r="L132" s="142"/>
      <c r="M132" s="143" t="s">
        <v>1</v>
      </c>
      <c r="N132" s="144" t="s">
        <v>41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187</v>
      </c>
      <c r="AT132" s="147" t="s">
        <v>182</v>
      </c>
      <c r="AU132" s="147" t="s">
        <v>83</v>
      </c>
      <c r="AY132" s="17" t="s">
        <v>181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188</v>
      </c>
      <c r="BM132" s="147" t="s">
        <v>85</v>
      </c>
    </row>
    <row r="133" spans="2:65" s="1" customFormat="1" ht="19.5">
      <c r="B133" s="32"/>
      <c r="D133" s="149" t="s">
        <v>190</v>
      </c>
      <c r="F133" s="150" t="s">
        <v>853</v>
      </c>
      <c r="I133" s="151"/>
      <c r="L133" s="32"/>
      <c r="M133" s="152"/>
      <c r="T133" s="56"/>
      <c r="AT133" s="17" t="s">
        <v>190</v>
      </c>
      <c r="AU133" s="17" t="s">
        <v>83</v>
      </c>
    </row>
    <row r="134" spans="2:65" s="1" customFormat="1" ht="29.25">
      <c r="B134" s="32"/>
      <c r="D134" s="149" t="s">
        <v>467</v>
      </c>
      <c r="F134" s="164" t="s">
        <v>855</v>
      </c>
      <c r="I134" s="151"/>
      <c r="L134" s="32"/>
      <c r="M134" s="152"/>
      <c r="T134" s="56"/>
      <c r="AT134" s="17" t="s">
        <v>467</v>
      </c>
      <c r="AU134" s="17" t="s">
        <v>83</v>
      </c>
    </row>
    <row r="135" spans="2:65" s="1" customFormat="1" ht="33" customHeight="1">
      <c r="B135" s="134"/>
      <c r="C135" s="135" t="s">
        <v>85</v>
      </c>
      <c r="D135" s="135" t="s">
        <v>182</v>
      </c>
      <c r="E135" s="136" t="s">
        <v>856</v>
      </c>
      <c r="F135" s="137" t="s">
        <v>857</v>
      </c>
      <c r="G135" s="138" t="s">
        <v>217</v>
      </c>
      <c r="H135" s="139">
        <v>18</v>
      </c>
      <c r="I135" s="140"/>
      <c r="J135" s="141">
        <f>ROUND(I135*H135,2)</f>
        <v>0</v>
      </c>
      <c r="K135" s="137" t="s">
        <v>854</v>
      </c>
      <c r="L135" s="14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187</v>
      </c>
      <c r="AT135" s="147" t="s">
        <v>182</v>
      </c>
      <c r="AU135" s="147" t="s">
        <v>83</v>
      </c>
      <c r="AY135" s="17" t="s">
        <v>181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188</v>
      </c>
      <c r="BM135" s="147" t="s">
        <v>200</v>
      </c>
    </row>
    <row r="136" spans="2:65" s="1" customFormat="1" ht="19.5">
      <c r="B136" s="32"/>
      <c r="D136" s="149" t="s">
        <v>190</v>
      </c>
      <c r="F136" s="150" t="s">
        <v>857</v>
      </c>
      <c r="I136" s="151"/>
      <c r="L136" s="32"/>
      <c r="M136" s="152"/>
      <c r="T136" s="56"/>
      <c r="AT136" s="17" t="s">
        <v>190</v>
      </c>
      <c r="AU136" s="17" t="s">
        <v>83</v>
      </c>
    </row>
    <row r="137" spans="2:65" s="1" customFormat="1" ht="29.25">
      <c r="B137" s="32"/>
      <c r="D137" s="149" t="s">
        <v>467</v>
      </c>
      <c r="F137" s="164" t="s">
        <v>855</v>
      </c>
      <c r="I137" s="151"/>
      <c r="L137" s="32"/>
      <c r="M137" s="152"/>
      <c r="T137" s="56"/>
      <c r="AT137" s="17" t="s">
        <v>467</v>
      </c>
      <c r="AU137" s="17" t="s">
        <v>83</v>
      </c>
    </row>
    <row r="138" spans="2:65" s="1" customFormat="1" ht="33" customHeight="1">
      <c r="B138" s="134"/>
      <c r="C138" s="135" t="s">
        <v>91</v>
      </c>
      <c r="D138" s="135" t="s">
        <v>182</v>
      </c>
      <c r="E138" s="136" t="s">
        <v>858</v>
      </c>
      <c r="F138" s="137" t="s">
        <v>859</v>
      </c>
      <c r="G138" s="138" t="s">
        <v>217</v>
      </c>
      <c r="H138" s="139">
        <v>38</v>
      </c>
      <c r="I138" s="140"/>
      <c r="J138" s="141">
        <f>ROUND(I138*H138,2)</f>
        <v>0</v>
      </c>
      <c r="K138" s="137" t="s">
        <v>854</v>
      </c>
      <c r="L138" s="142"/>
      <c r="M138" s="143" t="s">
        <v>1</v>
      </c>
      <c r="N138" s="144" t="s">
        <v>41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187</v>
      </c>
      <c r="AT138" s="147" t="s">
        <v>182</v>
      </c>
      <c r="AU138" s="147" t="s">
        <v>83</v>
      </c>
      <c r="AY138" s="17" t="s">
        <v>181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188</v>
      </c>
      <c r="BM138" s="147" t="s">
        <v>209</v>
      </c>
    </row>
    <row r="139" spans="2:65" s="1" customFormat="1" ht="19.5">
      <c r="B139" s="32"/>
      <c r="D139" s="149" t="s">
        <v>190</v>
      </c>
      <c r="F139" s="150" t="s">
        <v>859</v>
      </c>
      <c r="I139" s="151"/>
      <c r="L139" s="32"/>
      <c r="M139" s="152"/>
      <c r="T139" s="56"/>
      <c r="AT139" s="17" t="s">
        <v>190</v>
      </c>
      <c r="AU139" s="17" t="s">
        <v>83</v>
      </c>
    </row>
    <row r="140" spans="2:65" s="1" customFormat="1" ht="29.25">
      <c r="B140" s="32"/>
      <c r="D140" s="149" t="s">
        <v>467</v>
      </c>
      <c r="F140" s="164" t="s">
        <v>855</v>
      </c>
      <c r="I140" s="151"/>
      <c r="L140" s="32"/>
      <c r="M140" s="152"/>
      <c r="T140" s="56"/>
      <c r="AT140" s="17" t="s">
        <v>467</v>
      </c>
      <c r="AU140" s="17" t="s">
        <v>83</v>
      </c>
    </row>
    <row r="141" spans="2:65" s="1" customFormat="1" ht="66.75" customHeight="1">
      <c r="B141" s="134"/>
      <c r="C141" s="135" t="s">
        <v>200</v>
      </c>
      <c r="D141" s="135" t="s">
        <v>182</v>
      </c>
      <c r="E141" s="136" t="s">
        <v>860</v>
      </c>
      <c r="F141" s="137" t="s">
        <v>861</v>
      </c>
      <c r="G141" s="138" t="s">
        <v>217</v>
      </c>
      <c r="H141" s="139">
        <v>36</v>
      </c>
      <c r="I141" s="140"/>
      <c r="J141" s="141">
        <f>ROUND(I141*H141,2)</f>
        <v>0</v>
      </c>
      <c r="K141" s="137" t="s">
        <v>854</v>
      </c>
      <c r="L141" s="142"/>
      <c r="M141" s="143" t="s">
        <v>1</v>
      </c>
      <c r="N141" s="144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187</v>
      </c>
      <c r="AT141" s="147" t="s">
        <v>182</v>
      </c>
      <c r="AU141" s="147" t="s">
        <v>83</v>
      </c>
      <c r="AY141" s="17" t="s">
        <v>181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188</v>
      </c>
      <c r="BM141" s="147" t="s">
        <v>220</v>
      </c>
    </row>
    <row r="142" spans="2:65" s="1" customFormat="1" ht="39">
      <c r="B142" s="32"/>
      <c r="D142" s="149" t="s">
        <v>190</v>
      </c>
      <c r="F142" s="150" t="s">
        <v>861</v>
      </c>
      <c r="I142" s="151"/>
      <c r="L142" s="32"/>
      <c r="M142" s="152"/>
      <c r="T142" s="56"/>
      <c r="AT142" s="17" t="s">
        <v>190</v>
      </c>
      <c r="AU142" s="17" t="s">
        <v>83</v>
      </c>
    </row>
    <row r="143" spans="2:65" s="1" customFormat="1" ht="66.75" customHeight="1">
      <c r="B143" s="134"/>
      <c r="C143" s="135" t="s">
        <v>204</v>
      </c>
      <c r="D143" s="135" t="s">
        <v>182</v>
      </c>
      <c r="E143" s="136" t="s">
        <v>862</v>
      </c>
      <c r="F143" s="137" t="s">
        <v>863</v>
      </c>
      <c r="G143" s="138" t="s">
        <v>217</v>
      </c>
      <c r="H143" s="139">
        <v>54</v>
      </c>
      <c r="I143" s="140"/>
      <c r="J143" s="141">
        <f>ROUND(I143*H143,2)</f>
        <v>0</v>
      </c>
      <c r="K143" s="137" t="s">
        <v>854</v>
      </c>
      <c r="L143" s="142"/>
      <c r="M143" s="143" t="s">
        <v>1</v>
      </c>
      <c r="N143" s="144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187</v>
      </c>
      <c r="AT143" s="147" t="s">
        <v>182</v>
      </c>
      <c r="AU143" s="147" t="s">
        <v>83</v>
      </c>
      <c r="AY143" s="17" t="s">
        <v>181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188</v>
      </c>
      <c r="BM143" s="147" t="s">
        <v>228</v>
      </c>
    </row>
    <row r="144" spans="2:65" s="1" customFormat="1" ht="39">
      <c r="B144" s="32"/>
      <c r="D144" s="149" t="s">
        <v>190</v>
      </c>
      <c r="F144" s="150" t="s">
        <v>863</v>
      </c>
      <c r="I144" s="151"/>
      <c r="L144" s="32"/>
      <c r="M144" s="152"/>
      <c r="T144" s="56"/>
      <c r="AT144" s="17" t="s">
        <v>190</v>
      </c>
      <c r="AU144" s="17" t="s">
        <v>83</v>
      </c>
    </row>
    <row r="145" spans="2:65" s="1" customFormat="1" ht="66.75" customHeight="1">
      <c r="B145" s="134"/>
      <c r="C145" s="135" t="s">
        <v>209</v>
      </c>
      <c r="D145" s="135" t="s">
        <v>182</v>
      </c>
      <c r="E145" s="136" t="s">
        <v>864</v>
      </c>
      <c r="F145" s="137" t="s">
        <v>865</v>
      </c>
      <c r="G145" s="138" t="s">
        <v>217</v>
      </c>
      <c r="H145" s="139">
        <v>8</v>
      </c>
      <c r="I145" s="140"/>
      <c r="J145" s="141">
        <f>ROUND(I145*H145,2)</f>
        <v>0</v>
      </c>
      <c r="K145" s="137" t="s">
        <v>854</v>
      </c>
      <c r="L145" s="142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187</v>
      </c>
      <c r="AT145" s="147" t="s">
        <v>182</v>
      </c>
      <c r="AU145" s="147" t="s">
        <v>83</v>
      </c>
      <c r="AY145" s="17" t="s">
        <v>181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188</v>
      </c>
      <c r="BM145" s="147" t="s">
        <v>8</v>
      </c>
    </row>
    <row r="146" spans="2:65" s="1" customFormat="1" ht="39">
      <c r="B146" s="32"/>
      <c r="D146" s="149" t="s">
        <v>190</v>
      </c>
      <c r="F146" s="150" t="s">
        <v>865</v>
      </c>
      <c r="I146" s="151"/>
      <c r="L146" s="32"/>
      <c r="M146" s="152"/>
      <c r="T146" s="56"/>
      <c r="AT146" s="17" t="s">
        <v>190</v>
      </c>
      <c r="AU146" s="17" t="s">
        <v>83</v>
      </c>
    </row>
    <row r="147" spans="2:65" s="1" customFormat="1" ht="24.2" customHeight="1">
      <c r="B147" s="134"/>
      <c r="C147" s="135" t="s">
        <v>214</v>
      </c>
      <c r="D147" s="135" t="s">
        <v>182</v>
      </c>
      <c r="E147" s="136" t="s">
        <v>866</v>
      </c>
      <c r="F147" s="137" t="s">
        <v>867</v>
      </c>
      <c r="G147" s="138" t="s">
        <v>868</v>
      </c>
      <c r="H147" s="139">
        <v>0.03</v>
      </c>
      <c r="I147" s="140"/>
      <c r="J147" s="141">
        <f>ROUND(I147*H147,2)</f>
        <v>0</v>
      </c>
      <c r="K147" s="137" t="s">
        <v>854</v>
      </c>
      <c r="L147" s="142"/>
      <c r="M147" s="143" t="s">
        <v>1</v>
      </c>
      <c r="N147" s="144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187</v>
      </c>
      <c r="AT147" s="147" t="s">
        <v>182</v>
      </c>
      <c r="AU147" s="147" t="s">
        <v>83</v>
      </c>
      <c r="AY147" s="17" t="s">
        <v>181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188</v>
      </c>
      <c r="BM147" s="147" t="s">
        <v>244</v>
      </c>
    </row>
    <row r="148" spans="2:65" s="1" customFormat="1" ht="11.25">
      <c r="B148" s="32"/>
      <c r="D148" s="149" t="s">
        <v>190</v>
      </c>
      <c r="F148" s="150" t="s">
        <v>867</v>
      </c>
      <c r="I148" s="151"/>
      <c r="L148" s="32"/>
      <c r="M148" s="152"/>
      <c r="T148" s="56"/>
      <c r="AT148" s="17" t="s">
        <v>190</v>
      </c>
      <c r="AU148" s="17" t="s">
        <v>83</v>
      </c>
    </row>
    <row r="149" spans="2:65" s="1" customFormat="1" ht="19.5">
      <c r="B149" s="32"/>
      <c r="D149" s="149" t="s">
        <v>467</v>
      </c>
      <c r="F149" s="164" t="s">
        <v>869</v>
      </c>
      <c r="I149" s="151"/>
      <c r="L149" s="32"/>
      <c r="M149" s="152"/>
      <c r="T149" s="56"/>
      <c r="AT149" s="17" t="s">
        <v>467</v>
      </c>
      <c r="AU149" s="17" t="s">
        <v>83</v>
      </c>
    </row>
    <row r="150" spans="2:65" s="11" customFormat="1" ht="25.9" customHeight="1">
      <c r="B150" s="124"/>
      <c r="D150" s="125" t="s">
        <v>75</v>
      </c>
      <c r="E150" s="126" t="s">
        <v>870</v>
      </c>
      <c r="F150" s="126" t="s">
        <v>871</v>
      </c>
      <c r="I150" s="127"/>
      <c r="J150" s="128">
        <f>BK150</f>
        <v>0</v>
      </c>
      <c r="L150" s="124"/>
      <c r="M150" s="129"/>
      <c r="P150" s="130">
        <f>SUM(P151:P154)</f>
        <v>0</v>
      </c>
      <c r="R150" s="130">
        <f>SUM(R151:R154)</f>
        <v>0</v>
      </c>
      <c r="T150" s="131">
        <f>SUM(T151:T154)</f>
        <v>0</v>
      </c>
      <c r="AR150" s="125" t="s">
        <v>83</v>
      </c>
      <c r="AT150" s="132" t="s">
        <v>75</v>
      </c>
      <c r="AU150" s="132" t="s">
        <v>76</v>
      </c>
      <c r="AY150" s="125" t="s">
        <v>181</v>
      </c>
      <c r="BK150" s="133">
        <f>SUM(BK151:BK154)</f>
        <v>0</v>
      </c>
    </row>
    <row r="151" spans="2:65" s="1" customFormat="1" ht="49.15" customHeight="1">
      <c r="B151" s="134"/>
      <c r="C151" s="135" t="s">
        <v>220</v>
      </c>
      <c r="D151" s="135" t="s">
        <v>182</v>
      </c>
      <c r="E151" s="136" t="s">
        <v>872</v>
      </c>
      <c r="F151" s="137" t="s">
        <v>873</v>
      </c>
      <c r="G151" s="138" t="s">
        <v>185</v>
      </c>
      <c r="H151" s="139">
        <v>6</v>
      </c>
      <c r="I151" s="140"/>
      <c r="J151" s="141">
        <f>ROUND(I151*H151,2)</f>
        <v>0</v>
      </c>
      <c r="K151" s="137" t="s">
        <v>854</v>
      </c>
      <c r="L151" s="142"/>
      <c r="M151" s="143" t="s">
        <v>1</v>
      </c>
      <c r="N151" s="144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220</v>
      </c>
      <c r="AT151" s="147" t="s">
        <v>182</v>
      </c>
      <c r="AU151" s="147" t="s">
        <v>83</v>
      </c>
      <c r="AY151" s="17" t="s">
        <v>181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200</v>
      </c>
      <c r="BM151" s="147" t="s">
        <v>188</v>
      </c>
    </row>
    <row r="152" spans="2:65" s="1" customFormat="1" ht="29.25">
      <c r="B152" s="32"/>
      <c r="D152" s="149" t="s">
        <v>190</v>
      </c>
      <c r="F152" s="150" t="s">
        <v>873</v>
      </c>
      <c r="I152" s="151"/>
      <c r="L152" s="32"/>
      <c r="M152" s="152"/>
      <c r="T152" s="56"/>
      <c r="AT152" s="17" t="s">
        <v>190</v>
      </c>
      <c r="AU152" s="17" t="s">
        <v>83</v>
      </c>
    </row>
    <row r="153" spans="2:65" s="1" customFormat="1" ht="37.9" customHeight="1">
      <c r="B153" s="134"/>
      <c r="C153" s="135" t="s">
        <v>224</v>
      </c>
      <c r="D153" s="135" t="s">
        <v>182</v>
      </c>
      <c r="E153" s="136" t="s">
        <v>874</v>
      </c>
      <c r="F153" s="137" t="s">
        <v>875</v>
      </c>
      <c r="G153" s="138" t="s">
        <v>185</v>
      </c>
      <c r="H153" s="139">
        <v>6</v>
      </c>
      <c r="I153" s="140"/>
      <c r="J153" s="141">
        <f>ROUND(I153*H153,2)</f>
        <v>0</v>
      </c>
      <c r="K153" s="137" t="s">
        <v>854</v>
      </c>
      <c r="L153" s="142"/>
      <c r="M153" s="143" t="s">
        <v>1</v>
      </c>
      <c r="N153" s="144" t="s">
        <v>41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220</v>
      </c>
      <c r="AT153" s="147" t="s">
        <v>182</v>
      </c>
      <c r="AU153" s="147" t="s">
        <v>83</v>
      </c>
      <c r="AY153" s="17" t="s">
        <v>181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200</v>
      </c>
      <c r="BM153" s="147" t="s">
        <v>266</v>
      </c>
    </row>
    <row r="154" spans="2:65" s="1" customFormat="1" ht="19.5">
      <c r="B154" s="32"/>
      <c r="D154" s="149" t="s">
        <v>190</v>
      </c>
      <c r="F154" s="150" t="s">
        <v>875</v>
      </c>
      <c r="I154" s="151"/>
      <c r="L154" s="32"/>
      <c r="M154" s="152"/>
      <c r="T154" s="56"/>
      <c r="AT154" s="17" t="s">
        <v>190</v>
      </c>
      <c r="AU154" s="17" t="s">
        <v>83</v>
      </c>
    </row>
    <row r="155" spans="2:65" s="11" customFormat="1" ht="25.9" customHeight="1">
      <c r="B155" s="124"/>
      <c r="D155" s="125" t="s">
        <v>75</v>
      </c>
      <c r="E155" s="126" t="s">
        <v>876</v>
      </c>
      <c r="F155" s="126" t="s">
        <v>877</v>
      </c>
      <c r="I155" s="127"/>
      <c r="J155" s="128">
        <f>BK155</f>
        <v>0</v>
      </c>
      <c r="L155" s="124"/>
      <c r="M155" s="129"/>
      <c r="P155" s="130">
        <f>SUM(P156:P178)</f>
        <v>0</v>
      </c>
      <c r="R155" s="130">
        <f>SUM(R156:R178)</f>
        <v>0</v>
      </c>
      <c r="T155" s="131">
        <f>SUM(T156:T178)</f>
        <v>0</v>
      </c>
      <c r="AR155" s="125" t="s">
        <v>85</v>
      </c>
      <c r="AT155" s="132" t="s">
        <v>75</v>
      </c>
      <c r="AU155" s="132" t="s">
        <v>76</v>
      </c>
      <c r="AY155" s="125" t="s">
        <v>181</v>
      </c>
      <c r="BK155" s="133">
        <f>SUM(BK156:BK178)</f>
        <v>0</v>
      </c>
    </row>
    <row r="156" spans="2:65" s="1" customFormat="1" ht="16.5" customHeight="1">
      <c r="B156" s="134"/>
      <c r="C156" s="135" t="s">
        <v>228</v>
      </c>
      <c r="D156" s="135" t="s">
        <v>182</v>
      </c>
      <c r="E156" s="136" t="s">
        <v>878</v>
      </c>
      <c r="F156" s="137" t="s">
        <v>879</v>
      </c>
      <c r="G156" s="138" t="s">
        <v>287</v>
      </c>
      <c r="H156" s="139">
        <v>1</v>
      </c>
      <c r="I156" s="140"/>
      <c r="J156" s="141">
        <f>ROUND(I156*H156,2)</f>
        <v>0</v>
      </c>
      <c r="K156" s="137" t="s">
        <v>880</v>
      </c>
      <c r="L156" s="142"/>
      <c r="M156" s="143" t="s">
        <v>1</v>
      </c>
      <c r="N156" s="144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187</v>
      </c>
      <c r="AT156" s="147" t="s">
        <v>182</v>
      </c>
      <c r="AU156" s="147" t="s">
        <v>83</v>
      </c>
      <c r="AY156" s="17" t="s">
        <v>181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188</v>
      </c>
      <c r="BM156" s="147" t="s">
        <v>276</v>
      </c>
    </row>
    <row r="157" spans="2:65" s="1" customFormat="1" ht="11.25">
      <c r="B157" s="32"/>
      <c r="D157" s="149" t="s">
        <v>190</v>
      </c>
      <c r="F157" s="150" t="s">
        <v>879</v>
      </c>
      <c r="I157" s="151"/>
      <c r="L157" s="32"/>
      <c r="M157" s="152"/>
      <c r="T157" s="56"/>
      <c r="AT157" s="17" t="s">
        <v>190</v>
      </c>
      <c r="AU157" s="17" t="s">
        <v>83</v>
      </c>
    </row>
    <row r="158" spans="2:65" s="1" customFormat="1" ht="21.75" customHeight="1">
      <c r="B158" s="134"/>
      <c r="C158" s="135" t="s">
        <v>232</v>
      </c>
      <c r="D158" s="135" t="s">
        <v>182</v>
      </c>
      <c r="E158" s="136" t="s">
        <v>881</v>
      </c>
      <c r="F158" s="137" t="s">
        <v>882</v>
      </c>
      <c r="G158" s="138" t="s">
        <v>287</v>
      </c>
      <c r="H158" s="139">
        <v>1</v>
      </c>
      <c r="I158" s="140"/>
      <c r="J158" s="141">
        <f>ROUND(I158*H158,2)</f>
        <v>0</v>
      </c>
      <c r="K158" s="137" t="s">
        <v>880</v>
      </c>
      <c r="L158" s="142"/>
      <c r="M158" s="143" t="s">
        <v>1</v>
      </c>
      <c r="N158" s="144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187</v>
      </c>
      <c r="AT158" s="147" t="s">
        <v>182</v>
      </c>
      <c r="AU158" s="147" t="s">
        <v>83</v>
      </c>
      <c r="AY158" s="17" t="s">
        <v>181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188</v>
      </c>
      <c r="BM158" s="147" t="s">
        <v>284</v>
      </c>
    </row>
    <row r="159" spans="2:65" s="1" customFormat="1" ht="16.5" customHeight="1">
      <c r="B159" s="134"/>
      <c r="C159" s="135" t="s">
        <v>8</v>
      </c>
      <c r="D159" s="135" t="s">
        <v>182</v>
      </c>
      <c r="E159" s="136" t="s">
        <v>883</v>
      </c>
      <c r="F159" s="137" t="s">
        <v>884</v>
      </c>
      <c r="G159" s="138" t="s">
        <v>287</v>
      </c>
      <c r="H159" s="139">
        <v>3</v>
      </c>
      <c r="I159" s="140"/>
      <c r="J159" s="141">
        <f>ROUND(I159*H159,2)</f>
        <v>0</v>
      </c>
      <c r="K159" s="137" t="s">
        <v>880</v>
      </c>
      <c r="L159" s="142"/>
      <c r="M159" s="143" t="s">
        <v>1</v>
      </c>
      <c r="N159" s="144" t="s">
        <v>41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187</v>
      </c>
      <c r="AT159" s="147" t="s">
        <v>182</v>
      </c>
      <c r="AU159" s="147" t="s">
        <v>83</v>
      </c>
      <c r="AY159" s="17" t="s">
        <v>181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188</v>
      </c>
      <c r="BM159" s="147" t="s">
        <v>293</v>
      </c>
    </row>
    <row r="160" spans="2:65" s="1" customFormat="1" ht="16.5" customHeight="1">
      <c r="B160" s="134"/>
      <c r="C160" s="135" t="s">
        <v>239</v>
      </c>
      <c r="D160" s="135" t="s">
        <v>182</v>
      </c>
      <c r="E160" s="136" t="s">
        <v>885</v>
      </c>
      <c r="F160" s="137" t="s">
        <v>886</v>
      </c>
      <c r="G160" s="138" t="s">
        <v>287</v>
      </c>
      <c r="H160" s="139">
        <v>1</v>
      </c>
      <c r="I160" s="140"/>
      <c r="J160" s="141">
        <f>ROUND(I160*H160,2)</f>
        <v>0</v>
      </c>
      <c r="K160" s="137" t="s">
        <v>880</v>
      </c>
      <c r="L160" s="142"/>
      <c r="M160" s="143" t="s">
        <v>1</v>
      </c>
      <c r="N160" s="144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187</v>
      </c>
      <c r="AT160" s="147" t="s">
        <v>182</v>
      </c>
      <c r="AU160" s="147" t="s">
        <v>83</v>
      </c>
      <c r="AY160" s="17" t="s">
        <v>181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188</v>
      </c>
      <c r="BM160" s="147" t="s">
        <v>302</v>
      </c>
    </row>
    <row r="161" spans="2:65" s="1" customFormat="1" ht="16.5" customHeight="1">
      <c r="B161" s="134"/>
      <c r="C161" s="135" t="s">
        <v>244</v>
      </c>
      <c r="D161" s="135" t="s">
        <v>182</v>
      </c>
      <c r="E161" s="136" t="s">
        <v>887</v>
      </c>
      <c r="F161" s="137" t="s">
        <v>888</v>
      </c>
      <c r="G161" s="138" t="s">
        <v>889</v>
      </c>
      <c r="H161" s="139">
        <v>1</v>
      </c>
      <c r="I161" s="140"/>
      <c r="J161" s="141">
        <f>ROUND(I161*H161,2)</f>
        <v>0</v>
      </c>
      <c r="K161" s="137" t="s">
        <v>880</v>
      </c>
      <c r="L161" s="142"/>
      <c r="M161" s="143" t="s">
        <v>1</v>
      </c>
      <c r="N161" s="144" t="s">
        <v>41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187</v>
      </c>
      <c r="AT161" s="147" t="s">
        <v>182</v>
      </c>
      <c r="AU161" s="147" t="s">
        <v>83</v>
      </c>
      <c r="AY161" s="17" t="s">
        <v>181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188</v>
      </c>
      <c r="BM161" s="147" t="s">
        <v>310</v>
      </c>
    </row>
    <row r="162" spans="2:65" s="1" customFormat="1" ht="11.25">
      <c r="B162" s="32"/>
      <c r="D162" s="149" t="s">
        <v>190</v>
      </c>
      <c r="F162" s="150" t="s">
        <v>888</v>
      </c>
      <c r="I162" s="151"/>
      <c r="L162" s="32"/>
      <c r="M162" s="152"/>
      <c r="T162" s="56"/>
      <c r="AT162" s="17" t="s">
        <v>190</v>
      </c>
      <c r="AU162" s="17" t="s">
        <v>83</v>
      </c>
    </row>
    <row r="163" spans="2:65" s="1" customFormat="1" ht="24.2" customHeight="1">
      <c r="B163" s="134"/>
      <c r="C163" s="135" t="s">
        <v>250</v>
      </c>
      <c r="D163" s="135" t="s">
        <v>182</v>
      </c>
      <c r="E163" s="136" t="s">
        <v>890</v>
      </c>
      <c r="F163" s="137" t="s">
        <v>891</v>
      </c>
      <c r="G163" s="138" t="s">
        <v>889</v>
      </c>
      <c r="H163" s="139">
        <v>1</v>
      </c>
      <c r="I163" s="140"/>
      <c r="J163" s="141">
        <f>ROUND(I163*H163,2)</f>
        <v>0</v>
      </c>
      <c r="K163" s="137" t="s">
        <v>854</v>
      </c>
      <c r="L163" s="142"/>
      <c r="M163" s="143" t="s">
        <v>1</v>
      </c>
      <c r="N163" s="144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187</v>
      </c>
      <c r="AT163" s="147" t="s">
        <v>182</v>
      </c>
      <c r="AU163" s="147" t="s">
        <v>83</v>
      </c>
      <c r="AY163" s="17" t="s">
        <v>181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188</v>
      </c>
      <c r="BM163" s="147" t="s">
        <v>318</v>
      </c>
    </row>
    <row r="164" spans="2:65" s="1" customFormat="1" ht="19.5">
      <c r="B164" s="32"/>
      <c r="D164" s="149" t="s">
        <v>190</v>
      </c>
      <c r="F164" s="150" t="s">
        <v>891</v>
      </c>
      <c r="I164" s="151"/>
      <c r="L164" s="32"/>
      <c r="M164" s="152"/>
      <c r="T164" s="56"/>
      <c r="AT164" s="17" t="s">
        <v>190</v>
      </c>
      <c r="AU164" s="17" t="s">
        <v>83</v>
      </c>
    </row>
    <row r="165" spans="2:65" s="1" customFormat="1" ht="16.5" customHeight="1">
      <c r="B165" s="134"/>
      <c r="C165" s="135" t="s">
        <v>188</v>
      </c>
      <c r="D165" s="135" t="s">
        <v>182</v>
      </c>
      <c r="E165" s="136" t="s">
        <v>892</v>
      </c>
      <c r="F165" s="137" t="s">
        <v>893</v>
      </c>
      <c r="G165" s="138" t="s">
        <v>287</v>
      </c>
      <c r="H165" s="139">
        <v>1</v>
      </c>
      <c r="I165" s="140"/>
      <c r="J165" s="141">
        <f>ROUND(I165*H165,2)</f>
        <v>0</v>
      </c>
      <c r="K165" s="137" t="s">
        <v>880</v>
      </c>
      <c r="L165" s="142"/>
      <c r="M165" s="143" t="s">
        <v>1</v>
      </c>
      <c r="N165" s="144" t="s">
        <v>41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187</v>
      </c>
      <c r="AT165" s="147" t="s">
        <v>182</v>
      </c>
      <c r="AU165" s="147" t="s">
        <v>83</v>
      </c>
      <c r="AY165" s="17" t="s">
        <v>181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188</v>
      </c>
      <c r="BM165" s="147" t="s">
        <v>187</v>
      </c>
    </row>
    <row r="166" spans="2:65" s="1" customFormat="1" ht="16.5" customHeight="1">
      <c r="B166" s="134"/>
      <c r="C166" s="135" t="s">
        <v>261</v>
      </c>
      <c r="D166" s="135" t="s">
        <v>182</v>
      </c>
      <c r="E166" s="136" t="s">
        <v>894</v>
      </c>
      <c r="F166" s="137" t="s">
        <v>895</v>
      </c>
      <c r="G166" s="138" t="s">
        <v>287</v>
      </c>
      <c r="H166" s="139">
        <v>1</v>
      </c>
      <c r="I166" s="140"/>
      <c r="J166" s="141">
        <f>ROUND(I166*H166,2)</f>
        <v>0</v>
      </c>
      <c r="K166" s="137" t="s">
        <v>880</v>
      </c>
      <c r="L166" s="142"/>
      <c r="M166" s="143" t="s">
        <v>1</v>
      </c>
      <c r="N166" s="144" t="s">
        <v>41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187</v>
      </c>
      <c r="AT166" s="147" t="s">
        <v>182</v>
      </c>
      <c r="AU166" s="147" t="s">
        <v>83</v>
      </c>
      <c r="AY166" s="17" t="s">
        <v>181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188</v>
      </c>
      <c r="BM166" s="147" t="s">
        <v>333</v>
      </c>
    </row>
    <row r="167" spans="2:65" s="1" customFormat="1" ht="16.5" customHeight="1">
      <c r="B167" s="134"/>
      <c r="C167" s="135" t="s">
        <v>266</v>
      </c>
      <c r="D167" s="135" t="s">
        <v>182</v>
      </c>
      <c r="E167" s="136" t="s">
        <v>896</v>
      </c>
      <c r="F167" s="137" t="s">
        <v>897</v>
      </c>
      <c r="G167" s="138" t="s">
        <v>889</v>
      </c>
      <c r="H167" s="139">
        <v>1</v>
      </c>
      <c r="I167" s="140"/>
      <c r="J167" s="141">
        <f>ROUND(I167*H167,2)</f>
        <v>0</v>
      </c>
      <c r="K167" s="137" t="s">
        <v>880</v>
      </c>
      <c r="L167" s="142"/>
      <c r="M167" s="143" t="s">
        <v>1</v>
      </c>
      <c r="N167" s="144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187</v>
      </c>
      <c r="AT167" s="147" t="s">
        <v>182</v>
      </c>
      <c r="AU167" s="147" t="s">
        <v>83</v>
      </c>
      <c r="AY167" s="17" t="s">
        <v>181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188</v>
      </c>
      <c r="BM167" s="147" t="s">
        <v>343</v>
      </c>
    </row>
    <row r="168" spans="2:65" s="1" customFormat="1" ht="11.25">
      <c r="B168" s="32"/>
      <c r="D168" s="149" t="s">
        <v>190</v>
      </c>
      <c r="F168" s="150" t="s">
        <v>897</v>
      </c>
      <c r="I168" s="151"/>
      <c r="L168" s="32"/>
      <c r="M168" s="152"/>
      <c r="T168" s="56"/>
      <c r="AT168" s="17" t="s">
        <v>190</v>
      </c>
      <c r="AU168" s="17" t="s">
        <v>83</v>
      </c>
    </row>
    <row r="169" spans="2:65" s="1" customFormat="1" ht="55.5" customHeight="1">
      <c r="B169" s="134"/>
      <c r="C169" s="135" t="s">
        <v>271</v>
      </c>
      <c r="D169" s="135" t="s">
        <v>182</v>
      </c>
      <c r="E169" s="136" t="s">
        <v>898</v>
      </c>
      <c r="F169" s="137" t="s">
        <v>899</v>
      </c>
      <c r="G169" s="138" t="s">
        <v>287</v>
      </c>
      <c r="H169" s="139">
        <v>1</v>
      </c>
      <c r="I169" s="140"/>
      <c r="J169" s="141">
        <f t="shared" ref="J169:J174" si="0">ROUND(I169*H169,2)</f>
        <v>0</v>
      </c>
      <c r="K169" s="137" t="s">
        <v>880</v>
      </c>
      <c r="L169" s="142"/>
      <c r="M169" s="143" t="s">
        <v>1</v>
      </c>
      <c r="N169" s="144" t="s">
        <v>41</v>
      </c>
      <c r="P169" s="145">
        <f t="shared" ref="P169:P174" si="1">O169*H169</f>
        <v>0</v>
      </c>
      <c r="Q169" s="145">
        <v>0</v>
      </c>
      <c r="R169" s="145">
        <f t="shared" ref="R169:R174" si="2">Q169*H169</f>
        <v>0</v>
      </c>
      <c r="S169" s="145">
        <v>0</v>
      </c>
      <c r="T169" s="146">
        <f t="shared" ref="T169:T174" si="3">S169*H169</f>
        <v>0</v>
      </c>
      <c r="AR169" s="147" t="s">
        <v>187</v>
      </c>
      <c r="AT169" s="147" t="s">
        <v>182</v>
      </c>
      <c r="AU169" s="147" t="s">
        <v>83</v>
      </c>
      <c r="AY169" s="17" t="s">
        <v>181</v>
      </c>
      <c r="BE169" s="148">
        <f t="shared" ref="BE169:BE174" si="4">IF(N169="základní",J169,0)</f>
        <v>0</v>
      </c>
      <c r="BF169" s="148">
        <f t="shared" ref="BF169:BF174" si="5">IF(N169="snížená",J169,0)</f>
        <v>0</v>
      </c>
      <c r="BG169" s="148">
        <f t="shared" ref="BG169:BG174" si="6">IF(N169="zákl. přenesená",J169,0)</f>
        <v>0</v>
      </c>
      <c r="BH169" s="148">
        <f t="shared" ref="BH169:BH174" si="7">IF(N169="sníž. přenesená",J169,0)</f>
        <v>0</v>
      </c>
      <c r="BI169" s="148">
        <f t="shared" ref="BI169:BI174" si="8">IF(N169="nulová",J169,0)</f>
        <v>0</v>
      </c>
      <c r="BJ169" s="17" t="s">
        <v>83</v>
      </c>
      <c r="BK169" s="148">
        <f t="shared" ref="BK169:BK174" si="9">ROUND(I169*H169,2)</f>
        <v>0</v>
      </c>
      <c r="BL169" s="17" t="s">
        <v>188</v>
      </c>
      <c r="BM169" s="147" t="s">
        <v>352</v>
      </c>
    </row>
    <row r="170" spans="2:65" s="1" customFormat="1" ht="16.5" customHeight="1">
      <c r="B170" s="134"/>
      <c r="C170" s="135" t="s">
        <v>276</v>
      </c>
      <c r="D170" s="135" t="s">
        <v>182</v>
      </c>
      <c r="E170" s="136" t="s">
        <v>900</v>
      </c>
      <c r="F170" s="137" t="s">
        <v>901</v>
      </c>
      <c r="G170" s="138" t="s">
        <v>287</v>
      </c>
      <c r="H170" s="139">
        <v>1</v>
      </c>
      <c r="I170" s="140"/>
      <c r="J170" s="141">
        <f t="shared" si="0"/>
        <v>0</v>
      </c>
      <c r="K170" s="137" t="s">
        <v>880</v>
      </c>
      <c r="L170" s="142"/>
      <c r="M170" s="143" t="s">
        <v>1</v>
      </c>
      <c r="N170" s="144" t="s">
        <v>41</v>
      </c>
      <c r="P170" s="145">
        <f t="shared" si="1"/>
        <v>0</v>
      </c>
      <c r="Q170" s="145">
        <v>0</v>
      </c>
      <c r="R170" s="145">
        <f t="shared" si="2"/>
        <v>0</v>
      </c>
      <c r="S170" s="145">
        <v>0</v>
      </c>
      <c r="T170" s="146">
        <f t="shared" si="3"/>
        <v>0</v>
      </c>
      <c r="AR170" s="147" t="s">
        <v>187</v>
      </c>
      <c r="AT170" s="147" t="s">
        <v>182</v>
      </c>
      <c r="AU170" s="147" t="s">
        <v>83</v>
      </c>
      <c r="AY170" s="17" t="s">
        <v>181</v>
      </c>
      <c r="BE170" s="148">
        <f t="shared" si="4"/>
        <v>0</v>
      </c>
      <c r="BF170" s="148">
        <f t="shared" si="5"/>
        <v>0</v>
      </c>
      <c r="BG170" s="148">
        <f t="shared" si="6"/>
        <v>0</v>
      </c>
      <c r="BH170" s="148">
        <f t="shared" si="7"/>
        <v>0</v>
      </c>
      <c r="BI170" s="148">
        <f t="shared" si="8"/>
        <v>0</v>
      </c>
      <c r="BJ170" s="17" t="s">
        <v>83</v>
      </c>
      <c r="BK170" s="148">
        <f t="shared" si="9"/>
        <v>0</v>
      </c>
      <c r="BL170" s="17" t="s">
        <v>188</v>
      </c>
      <c r="BM170" s="147" t="s">
        <v>361</v>
      </c>
    </row>
    <row r="171" spans="2:65" s="1" customFormat="1" ht="16.5" customHeight="1">
      <c r="B171" s="134"/>
      <c r="C171" s="135" t="s">
        <v>7</v>
      </c>
      <c r="D171" s="135" t="s">
        <v>182</v>
      </c>
      <c r="E171" s="136" t="s">
        <v>902</v>
      </c>
      <c r="F171" s="137" t="s">
        <v>903</v>
      </c>
      <c r="G171" s="138" t="s">
        <v>287</v>
      </c>
      <c r="H171" s="139">
        <v>1</v>
      </c>
      <c r="I171" s="140"/>
      <c r="J171" s="141">
        <f t="shared" si="0"/>
        <v>0</v>
      </c>
      <c r="K171" s="137" t="s">
        <v>880</v>
      </c>
      <c r="L171" s="142"/>
      <c r="M171" s="143" t="s">
        <v>1</v>
      </c>
      <c r="N171" s="144" t="s">
        <v>41</v>
      </c>
      <c r="P171" s="145">
        <f t="shared" si="1"/>
        <v>0</v>
      </c>
      <c r="Q171" s="145">
        <v>0</v>
      </c>
      <c r="R171" s="145">
        <f t="shared" si="2"/>
        <v>0</v>
      </c>
      <c r="S171" s="145">
        <v>0</v>
      </c>
      <c r="T171" s="146">
        <f t="shared" si="3"/>
        <v>0</v>
      </c>
      <c r="AR171" s="147" t="s">
        <v>187</v>
      </c>
      <c r="AT171" s="147" t="s">
        <v>182</v>
      </c>
      <c r="AU171" s="147" t="s">
        <v>83</v>
      </c>
      <c r="AY171" s="17" t="s">
        <v>181</v>
      </c>
      <c r="BE171" s="148">
        <f t="shared" si="4"/>
        <v>0</v>
      </c>
      <c r="BF171" s="148">
        <f t="shared" si="5"/>
        <v>0</v>
      </c>
      <c r="BG171" s="148">
        <f t="shared" si="6"/>
        <v>0</v>
      </c>
      <c r="BH171" s="148">
        <f t="shared" si="7"/>
        <v>0</v>
      </c>
      <c r="BI171" s="148">
        <f t="shared" si="8"/>
        <v>0</v>
      </c>
      <c r="BJ171" s="17" t="s">
        <v>83</v>
      </c>
      <c r="BK171" s="148">
        <f t="shared" si="9"/>
        <v>0</v>
      </c>
      <c r="BL171" s="17" t="s">
        <v>188</v>
      </c>
      <c r="BM171" s="147" t="s">
        <v>371</v>
      </c>
    </row>
    <row r="172" spans="2:65" s="1" customFormat="1" ht="16.5" customHeight="1">
      <c r="B172" s="134"/>
      <c r="C172" s="135" t="s">
        <v>284</v>
      </c>
      <c r="D172" s="135" t="s">
        <v>182</v>
      </c>
      <c r="E172" s="136" t="s">
        <v>904</v>
      </c>
      <c r="F172" s="137" t="s">
        <v>905</v>
      </c>
      <c r="G172" s="138" t="s">
        <v>287</v>
      </c>
      <c r="H172" s="139">
        <v>1</v>
      </c>
      <c r="I172" s="140"/>
      <c r="J172" s="141">
        <f t="shared" si="0"/>
        <v>0</v>
      </c>
      <c r="K172" s="137" t="s">
        <v>880</v>
      </c>
      <c r="L172" s="142"/>
      <c r="M172" s="143" t="s">
        <v>1</v>
      </c>
      <c r="N172" s="144" t="s">
        <v>41</v>
      </c>
      <c r="P172" s="145">
        <f t="shared" si="1"/>
        <v>0</v>
      </c>
      <c r="Q172" s="145">
        <v>0</v>
      </c>
      <c r="R172" s="145">
        <f t="shared" si="2"/>
        <v>0</v>
      </c>
      <c r="S172" s="145">
        <v>0</v>
      </c>
      <c r="T172" s="146">
        <f t="shared" si="3"/>
        <v>0</v>
      </c>
      <c r="AR172" s="147" t="s">
        <v>187</v>
      </c>
      <c r="AT172" s="147" t="s">
        <v>182</v>
      </c>
      <c r="AU172" s="147" t="s">
        <v>83</v>
      </c>
      <c r="AY172" s="17" t="s">
        <v>181</v>
      </c>
      <c r="BE172" s="148">
        <f t="shared" si="4"/>
        <v>0</v>
      </c>
      <c r="BF172" s="148">
        <f t="shared" si="5"/>
        <v>0</v>
      </c>
      <c r="BG172" s="148">
        <f t="shared" si="6"/>
        <v>0</v>
      </c>
      <c r="BH172" s="148">
        <f t="shared" si="7"/>
        <v>0</v>
      </c>
      <c r="BI172" s="148">
        <f t="shared" si="8"/>
        <v>0</v>
      </c>
      <c r="BJ172" s="17" t="s">
        <v>83</v>
      </c>
      <c r="BK172" s="148">
        <f t="shared" si="9"/>
        <v>0</v>
      </c>
      <c r="BL172" s="17" t="s">
        <v>188</v>
      </c>
      <c r="BM172" s="147" t="s">
        <v>381</v>
      </c>
    </row>
    <row r="173" spans="2:65" s="1" customFormat="1" ht="16.5" customHeight="1">
      <c r="B173" s="134"/>
      <c r="C173" s="135" t="s">
        <v>289</v>
      </c>
      <c r="D173" s="135" t="s">
        <v>182</v>
      </c>
      <c r="E173" s="136" t="s">
        <v>906</v>
      </c>
      <c r="F173" s="137" t="s">
        <v>907</v>
      </c>
      <c r="G173" s="138" t="s">
        <v>287</v>
      </c>
      <c r="H173" s="139">
        <v>1</v>
      </c>
      <c r="I173" s="140"/>
      <c r="J173" s="141">
        <f t="shared" si="0"/>
        <v>0</v>
      </c>
      <c r="K173" s="137" t="s">
        <v>880</v>
      </c>
      <c r="L173" s="142"/>
      <c r="M173" s="143" t="s">
        <v>1</v>
      </c>
      <c r="N173" s="144" t="s">
        <v>41</v>
      </c>
      <c r="P173" s="145">
        <f t="shared" si="1"/>
        <v>0</v>
      </c>
      <c r="Q173" s="145">
        <v>0</v>
      </c>
      <c r="R173" s="145">
        <f t="shared" si="2"/>
        <v>0</v>
      </c>
      <c r="S173" s="145">
        <v>0</v>
      </c>
      <c r="T173" s="146">
        <f t="shared" si="3"/>
        <v>0</v>
      </c>
      <c r="AR173" s="147" t="s">
        <v>187</v>
      </c>
      <c r="AT173" s="147" t="s">
        <v>182</v>
      </c>
      <c r="AU173" s="147" t="s">
        <v>83</v>
      </c>
      <c r="AY173" s="17" t="s">
        <v>181</v>
      </c>
      <c r="BE173" s="148">
        <f t="shared" si="4"/>
        <v>0</v>
      </c>
      <c r="BF173" s="148">
        <f t="shared" si="5"/>
        <v>0</v>
      </c>
      <c r="BG173" s="148">
        <f t="shared" si="6"/>
        <v>0</v>
      </c>
      <c r="BH173" s="148">
        <f t="shared" si="7"/>
        <v>0</v>
      </c>
      <c r="BI173" s="148">
        <f t="shared" si="8"/>
        <v>0</v>
      </c>
      <c r="BJ173" s="17" t="s">
        <v>83</v>
      </c>
      <c r="BK173" s="148">
        <f t="shared" si="9"/>
        <v>0</v>
      </c>
      <c r="BL173" s="17" t="s">
        <v>188</v>
      </c>
      <c r="BM173" s="147" t="s">
        <v>390</v>
      </c>
    </row>
    <row r="174" spans="2:65" s="1" customFormat="1" ht="24.2" customHeight="1">
      <c r="B174" s="134"/>
      <c r="C174" s="135" t="s">
        <v>293</v>
      </c>
      <c r="D174" s="135" t="s">
        <v>182</v>
      </c>
      <c r="E174" s="136" t="s">
        <v>908</v>
      </c>
      <c r="F174" s="137" t="s">
        <v>909</v>
      </c>
      <c r="G174" s="138" t="s">
        <v>185</v>
      </c>
      <c r="H174" s="139">
        <v>1</v>
      </c>
      <c r="I174" s="140"/>
      <c r="J174" s="141">
        <f t="shared" si="0"/>
        <v>0</v>
      </c>
      <c r="K174" s="137" t="s">
        <v>880</v>
      </c>
      <c r="L174" s="142"/>
      <c r="M174" s="143" t="s">
        <v>1</v>
      </c>
      <c r="N174" s="144" t="s">
        <v>41</v>
      </c>
      <c r="P174" s="145">
        <f t="shared" si="1"/>
        <v>0</v>
      </c>
      <c r="Q174" s="145">
        <v>0</v>
      </c>
      <c r="R174" s="145">
        <f t="shared" si="2"/>
        <v>0</v>
      </c>
      <c r="S174" s="145">
        <v>0</v>
      </c>
      <c r="T174" s="146">
        <f t="shared" si="3"/>
        <v>0</v>
      </c>
      <c r="AR174" s="147" t="s">
        <v>187</v>
      </c>
      <c r="AT174" s="147" t="s">
        <v>182</v>
      </c>
      <c r="AU174" s="147" t="s">
        <v>83</v>
      </c>
      <c r="AY174" s="17" t="s">
        <v>181</v>
      </c>
      <c r="BE174" s="148">
        <f t="shared" si="4"/>
        <v>0</v>
      </c>
      <c r="BF174" s="148">
        <f t="shared" si="5"/>
        <v>0</v>
      </c>
      <c r="BG174" s="148">
        <f t="shared" si="6"/>
        <v>0</v>
      </c>
      <c r="BH174" s="148">
        <f t="shared" si="7"/>
        <v>0</v>
      </c>
      <c r="BI174" s="148">
        <f t="shared" si="8"/>
        <v>0</v>
      </c>
      <c r="BJ174" s="17" t="s">
        <v>83</v>
      </c>
      <c r="BK174" s="148">
        <f t="shared" si="9"/>
        <v>0</v>
      </c>
      <c r="BL174" s="17" t="s">
        <v>188</v>
      </c>
      <c r="BM174" s="147" t="s">
        <v>399</v>
      </c>
    </row>
    <row r="175" spans="2:65" s="1" customFormat="1" ht="19.5">
      <c r="B175" s="32"/>
      <c r="D175" s="149" t="s">
        <v>190</v>
      </c>
      <c r="F175" s="150" t="s">
        <v>910</v>
      </c>
      <c r="I175" s="151"/>
      <c r="L175" s="32"/>
      <c r="M175" s="152"/>
      <c r="T175" s="56"/>
      <c r="AT175" s="17" t="s">
        <v>190</v>
      </c>
      <c r="AU175" s="17" t="s">
        <v>83</v>
      </c>
    </row>
    <row r="176" spans="2:65" s="1" customFormat="1" ht="24.2" customHeight="1">
      <c r="B176" s="134"/>
      <c r="C176" s="135" t="s">
        <v>298</v>
      </c>
      <c r="D176" s="135" t="s">
        <v>182</v>
      </c>
      <c r="E176" s="136" t="s">
        <v>911</v>
      </c>
      <c r="F176" s="137" t="s">
        <v>912</v>
      </c>
      <c r="G176" s="138" t="s">
        <v>868</v>
      </c>
      <c r="H176" s="139">
        <v>1E-3</v>
      </c>
      <c r="I176" s="140"/>
      <c r="J176" s="141">
        <f>ROUND(I176*H176,2)</f>
        <v>0</v>
      </c>
      <c r="K176" s="137" t="s">
        <v>854</v>
      </c>
      <c r="L176" s="142"/>
      <c r="M176" s="143" t="s">
        <v>1</v>
      </c>
      <c r="N176" s="144" t="s">
        <v>41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187</v>
      </c>
      <c r="AT176" s="147" t="s">
        <v>182</v>
      </c>
      <c r="AU176" s="147" t="s">
        <v>83</v>
      </c>
      <c r="AY176" s="17" t="s">
        <v>181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188</v>
      </c>
      <c r="BM176" s="147" t="s">
        <v>407</v>
      </c>
    </row>
    <row r="177" spans="2:65" s="1" customFormat="1" ht="11.25">
      <c r="B177" s="32"/>
      <c r="D177" s="149" t="s">
        <v>190</v>
      </c>
      <c r="F177" s="150" t="s">
        <v>912</v>
      </c>
      <c r="I177" s="151"/>
      <c r="L177" s="32"/>
      <c r="M177" s="152"/>
      <c r="T177" s="56"/>
      <c r="AT177" s="17" t="s">
        <v>190</v>
      </c>
      <c r="AU177" s="17" t="s">
        <v>83</v>
      </c>
    </row>
    <row r="178" spans="2:65" s="1" customFormat="1" ht="19.5">
      <c r="B178" s="32"/>
      <c r="D178" s="149" t="s">
        <v>467</v>
      </c>
      <c r="F178" s="164" t="s">
        <v>913</v>
      </c>
      <c r="I178" s="151"/>
      <c r="L178" s="32"/>
      <c r="M178" s="152"/>
      <c r="T178" s="56"/>
      <c r="AT178" s="17" t="s">
        <v>467</v>
      </c>
      <c r="AU178" s="17" t="s">
        <v>83</v>
      </c>
    </row>
    <row r="179" spans="2:65" s="11" customFormat="1" ht="25.9" customHeight="1">
      <c r="B179" s="124"/>
      <c r="D179" s="125" t="s">
        <v>75</v>
      </c>
      <c r="E179" s="126" t="s">
        <v>914</v>
      </c>
      <c r="F179" s="126" t="s">
        <v>915</v>
      </c>
      <c r="I179" s="127"/>
      <c r="J179" s="128">
        <f>BK179</f>
        <v>0</v>
      </c>
      <c r="L179" s="124"/>
      <c r="M179" s="129"/>
      <c r="P179" s="130">
        <f>SUM(P180:P196)</f>
        <v>0</v>
      </c>
      <c r="R179" s="130">
        <f>SUM(R180:R196)</f>
        <v>0</v>
      </c>
      <c r="T179" s="131">
        <f>SUM(T180:T196)</f>
        <v>0</v>
      </c>
      <c r="AR179" s="125" t="s">
        <v>85</v>
      </c>
      <c r="AT179" s="132" t="s">
        <v>75</v>
      </c>
      <c r="AU179" s="132" t="s">
        <v>76</v>
      </c>
      <c r="AY179" s="125" t="s">
        <v>181</v>
      </c>
      <c r="BK179" s="133">
        <f>SUM(BK180:BK196)</f>
        <v>0</v>
      </c>
    </row>
    <row r="180" spans="2:65" s="1" customFormat="1" ht="24.2" customHeight="1">
      <c r="B180" s="134"/>
      <c r="C180" s="135" t="s">
        <v>302</v>
      </c>
      <c r="D180" s="135" t="s">
        <v>182</v>
      </c>
      <c r="E180" s="136" t="s">
        <v>916</v>
      </c>
      <c r="F180" s="137" t="s">
        <v>917</v>
      </c>
      <c r="G180" s="138" t="s">
        <v>287</v>
      </c>
      <c r="H180" s="139">
        <v>1</v>
      </c>
      <c r="I180" s="140"/>
      <c r="J180" s="141">
        <f>ROUND(I180*H180,2)</f>
        <v>0</v>
      </c>
      <c r="K180" s="137" t="s">
        <v>880</v>
      </c>
      <c r="L180" s="142"/>
      <c r="M180" s="143" t="s">
        <v>1</v>
      </c>
      <c r="N180" s="144" t="s">
        <v>41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187</v>
      </c>
      <c r="AT180" s="147" t="s">
        <v>182</v>
      </c>
      <c r="AU180" s="147" t="s">
        <v>83</v>
      </c>
      <c r="AY180" s="17" t="s">
        <v>181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83</v>
      </c>
      <c r="BK180" s="148">
        <f>ROUND(I180*H180,2)</f>
        <v>0</v>
      </c>
      <c r="BL180" s="17" t="s">
        <v>188</v>
      </c>
      <c r="BM180" s="147" t="s">
        <v>416</v>
      </c>
    </row>
    <row r="181" spans="2:65" s="1" customFormat="1" ht="16.5" customHeight="1">
      <c r="B181" s="134"/>
      <c r="C181" s="135" t="s">
        <v>306</v>
      </c>
      <c r="D181" s="135" t="s">
        <v>182</v>
      </c>
      <c r="E181" s="136" t="s">
        <v>918</v>
      </c>
      <c r="F181" s="137" t="s">
        <v>919</v>
      </c>
      <c r="G181" s="138" t="s">
        <v>287</v>
      </c>
      <c r="H181" s="139">
        <v>1</v>
      </c>
      <c r="I181" s="140"/>
      <c r="J181" s="141">
        <f>ROUND(I181*H181,2)</f>
        <v>0</v>
      </c>
      <c r="K181" s="137" t="s">
        <v>880</v>
      </c>
      <c r="L181" s="142"/>
      <c r="M181" s="143" t="s">
        <v>1</v>
      </c>
      <c r="N181" s="144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187</v>
      </c>
      <c r="AT181" s="147" t="s">
        <v>182</v>
      </c>
      <c r="AU181" s="147" t="s">
        <v>83</v>
      </c>
      <c r="AY181" s="17" t="s">
        <v>181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188</v>
      </c>
      <c r="BM181" s="147" t="s">
        <v>426</v>
      </c>
    </row>
    <row r="182" spans="2:65" s="1" customFormat="1" ht="11.25">
      <c r="B182" s="32"/>
      <c r="D182" s="149" t="s">
        <v>190</v>
      </c>
      <c r="F182" s="150" t="s">
        <v>919</v>
      </c>
      <c r="I182" s="151"/>
      <c r="L182" s="32"/>
      <c r="M182" s="152"/>
      <c r="T182" s="56"/>
      <c r="AT182" s="17" t="s">
        <v>190</v>
      </c>
      <c r="AU182" s="17" t="s">
        <v>83</v>
      </c>
    </row>
    <row r="183" spans="2:65" s="1" customFormat="1" ht="16.5" customHeight="1">
      <c r="B183" s="134"/>
      <c r="C183" s="135" t="s">
        <v>310</v>
      </c>
      <c r="D183" s="135" t="s">
        <v>182</v>
      </c>
      <c r="E183" s="136" t="s">
        <v>920</v>
      </c>
      <c r="F183" s="137" t="s">
        <v>921</v>
      </c>
      <c r="G183" s="138" t="s">
        <v>287</v>
      </c>
      <c r="H183" s="139">
        <v>2</v>
      </c>
      <c r="I183" s="140"/>
      <c r="J183" s="141">
        <f>ROUND(I183*H183,2)</f>
        <v>0</v>
      </c>
      <c r="K183" s="137" t="s">
        <v>880</v>
      </c>
      <c r="L183" s="142"/>
      <c r="M183" s="143" t="s">
        <v>1</v>
      </c>
      <c r="N183" s="144" t="s">
        <v>41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187</v>
      </c>
      <c r="AT183" s="147" t="s">
        <v>182</v>
      </c>
      <c r="AU183" s="147" t="s">
        <v>83</v>
      </c>
      <c r="AY183" s="17" t="s">
        <v>181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83</v>
      </c>
      <c r="BK183" s="148">
        <f>ROUND(I183*H183,2)</f>
        <v>0</v>
      </c>
      <c r="BL183" s="17" t="s">
        <v>188</v>
      </c>
      <c r="BM183" s="147" t="s">
        <v>436</v>
      </c>
    </row>
    <row r="184" spans="2:65" s="1" customFormat="1" ht="11.25">
      <c r="B184" s="32"/>
      <c r="D184" s="149" t="s">
        <v>190</v>
      </c>
      <c r="F184" s="150" t="s">
        <v>921</v>
      </c>
      <c r="I184" s="151"/>
      <c r="L184" s="32"/>
      <c r="M184" s="152"/>
      <c r="T184" s="56"/>
      <c r="AT184" s="17" t="s">
        <v>190</v>
      </c>
      <c r="AU184" s="17" t="s">
        <v>83</v>
      </c>
    </row>
    <row r="185" spans="2:65" s="1" customFormat="1" ht="16.5" customHeight="1">
      <c r="B185" s="134"/>
      <c r="C185" s="135" t="s">
        <v>314</v>
      </c>
      <c r="D185" s="135" t="s">
        <v>182</v>
      </c>
      <c r="E185" s="136" t="s">
        <v>922</v>
      </c>
      <c r="F185" s="137" t="s">
        <v>923</v>
      </c>
      <c r="G185" s="138" t="s">
        <v>287</v>
      </c>
      <c r="H185" s="139">
        <v>1</v>
      </c>
      <c r="I185" s="140"/>
      <c r="J185" s="141">
        <f>ROUND(I185*H185,2)</f>
        <v>0</v>
      </c>
      <c r="K185" s="137" t="s">
        <v>880</v>
      </c>
      <c r="L185" s="142"/>
      <c r="M185" s="143" t="s">
        <v>1</v>
      </c>
      <c r="N185" s="144" t="s">
        <v>41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187</v>
      </c>
      <c r="AT185" s="147" t="s">
        <v>182</v>
      </c>
      <c r="AU185" s="147" t="s">
        <v>83</v>
      </c>
      <c r="AY185" s="17" t="s">
        <v>181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83</v>
      </c>
      <c r="BK185" s="148">
        <f>ROUND(I185*H185,2)</f>
        <v>0</v>
      </c>
      <c r="BL185" s="17" t="s">
        <v>188</v>
      </c>
      <c r="BM185" s="147" t="s">
        <v>445</v>
      </c>
    </row>
    <row r="186" spans="2:65" s="1" customFormat="1" ht="11.25">
      <c r="B186" s="32"/>
      <c r="D186" s="149" t="s">
        <v>190</v>
      </c>
      <c r="F186" s="150" t="s">
        <v>923</v>
      </c>
      <c r="I186" s="151"/>
      <c r="L186" s="32"/>
      <c r="M186" s="152"/>
      <c r="T186" s="56"/>
      <c r="AT186" s="17" t="s">
        <v>190</v>
      </c>
      <c r="AU186" s="17" t="s">
        <v>83</v>
      </c>
    </row>
    <row r="187" spans="2:65" s="1" customFormat="1" ht="24.2" customHeight="1">
      <c r="B187" s="134"/>
      <c r="C187" s="135" t="s">
        <v>318</v>
      </c>
      <c r="D187" s="135" t="s">
        <v>182</v>
      </c>
      <c r="E187" s="136" t="s">
        <v>924</v>
      </c>
      <c r="F187" s="137" t="s">
        <v>925</v>
      </c>
      <c r="G187" s="138" t="s">
        <v>889</v>
      </c>
      <c r="H187" s="139">
        <v>1</v>
      </c>
      <c r="I187" s="140"/>
      <c r="J187" s="141">
        <f>ROUND(I187*H187,2)</f>
        <v>0</v>
      </c>
      <c r="K187" s="137" t="s">
        <v>854</v>
      </c>
      <c r="L187" s="142"/>
      <c r="M187" s="143" t="s">
        <v>1</v>
      </c>
      <c r="N187" s="144" t="s">
        <v>41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187</v>
      </c>
      <c r="AT187" s="147" t="s">
        <v>182</v>
      </c>
      <c r="AU187" s="147" t="s">
        <v>83</v>
      </c>
      <c r="AY187" s="17" t="s">
        <v>181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188</v>
      </c>
      <c r="BM187" s="147" t="s">
        <v>454</v>
      </c>
    </row>
    <row r="188" spans="2:65" s="1" customFormat="1" ht="11.25">
      <c r="B188" s="32"/>
      <c r="D188" s="149" t="s">
        <v>190</v>
      </c>
      <c r="F188" s="150" t="s">
        <v>925</v>
      </c>
      <c r="I188" s="151"/>
      <c r="L188" s="32"/>
      <c r="M188" s="152"/>
      <c r="T188" s="56"/>
      <c r="AT188" s="17" t="s">
        <v>190</v>
      </c>
      <c r="AU188" s="17" t="s">
        <v>83</v>
      </c>
    </row>
    <row r="189" spans="2:65" s="1" customFormat="1" ht="24.2" customHeight="1">
      <c r="B189" s="134"/>
      <c r="C189" s="135" t="s">
        <v>322</v>
      </c>
      <c r="D189" s="135" t="s">
        <v>182</v>
      </c>
      <c r="E189" s="136" t="s">
        <v>924</v>
      </c>
      <c r="F189" s="137" t="s">
        <v>925</v>
      </c>
      <c r="G189" s="138" t="s">
        <v>889</v>
      </c>
      <c r="H189" s="139">
        <v>1</v>
      </c>
      <c r="I189" s="140"/>
      <c r="J189" s="141">
        <f>ROUND(I189*H189,2)</f>
        <v>0</v>
      </c>
      <c r="K189" s="137" t="s">
        <v>854</v>
      </c>
      <c r="L189" s="142"/>
      <c r="M189" s="143" t="s">
        <v>1</v>
      </c>
      <c r="N189" s="144" t="s">
        <v>41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187</v>
      </c>
      <c r="AT189" s="147" t="s">
        <v>182</v>
      </c>
      <c r="AU189" s="147" t="s">
        <v>83</v>
      </c>
      <c r="AY189" s="17" t="s">
        <v>181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83</v>
      </c>
      <c r="BK189" s="148">
        <f>ROUND(I189*H189,2)</f>
        <v>0</v>
      </c>
      <c r="BL189" s="17" t="s">
        <v>188</v>
      </c>
      <c r="BM189" s="147" t="s">
        <v>463</v>
      </c>
    </row>
    <row r="190" spans="2:65" s="1" customFormat="1" ht="11.25">
      <c r="B190" s="32"/>
      <c r="D190" s="149" t="s">
        <v>190</v>
      </c>
      <c r="F190" s="150" t="s">
        <v>925</v>
      </c>
      <c r="I190" s="151"/>
      <c r="L190" s="32"/>
      <c r="M190" s="152"/>
      <c r="T190" s="56"/>
      <c r="AT190" s="17" t="s">
        <v>190</v>
      </c>
      <c r="AU190" s="17" t="s">
        <v>83</v>
      </c>
    </row>
    <row r="191" spans="2:65" s="1" customFormat="1" ht="49.15" customHeight="1">
      <c r="B191" s="134"/>
      <c r="C191" s="135" t="s">
        <v>187</v>
      </c>
      <c r="D191" s="135" t="s">
        <v>182</v>
      </c>
      <c r="E191" s="136" t="s">
        <v>926</v>
      </c>
      <c r="F191" s="137" t="s">
        <v>927</v>
      </c>
      <c r="G191" s="138" t="s">
        <v>889</v>
      </c>
      <c r="H191" s="139">
        <v>1</v>
      </c>
      <c r="I191" s="140"/>
      <c r="J191" s="141">
        <f>ROUND(I191*H191,2)</f>
        <v>0</v>
      </c>
      <c r="K191" s="137" t="s">
        <v>880</v>
      </c>
      <c r="L191" s="142"/>
      <c r="M191" s="143" t="s">
        <v>1</v>
      </c>
      <c r="N191" s="144" t="s">
        <v>41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187</v>
      </c>
      <c r="AT191" s="147" t="s">
        <v>182</v>
      </c>
      <c r="AU191" s="147" t="s">
        <v>83</v>
      </c>
      <c r="AY191" s="17" t="s">
        <v>181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83</v>
      </c>
      <c r="BK191" s="148">
        <f>ROUND(I191*H191,2)</f>
        <v>0</v>
      </c>
      <c r="BL191" s="17" t="s">
        <v>188</v>
      </c>
      <c r="BM191" s="147" t="s">
        <v>248</v>
      </c>
    </row>
    <row r="192" spans="2:65" s="1" customFormat="1" ht="24.2" customHeight="1">
      <c r="B192" s="134"/>
      <c r="C192" s="135" t="s">
        <v>329</v>
      </c>
      <c r="D192" s="135" t="s">
        <v>182</v>
      </c>
      <c r="E192" s="136" t="s">
        <v>928</v>
      </c>
      <c r="F192" s="137" t="s">
        <v>929</v>
      </c>
      <c r="G192" s="138" t="s">
        <v>287</v>
      </c>
      <c r="H192" s="139">
        <v>2</v>
      </c>
      <c r="I192" s="140"/>
      <c r="J192" s="141">
        <f>ROUND(I192*H192,2)</f>
        <v>0</v>
      </c>
      <c r="K192" s="137" t="s">
        <v>880</v>
      </c>
      <c r="L192" s="142"/>
      <c r="M192" s="143" t="s">
        <v>1</v>
      </c>
      <c r="N192" s="144" t="s">
        <v>41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187</v>
      </c>
      <c r="AT192" s="147" t="s">
        <v>182</v>
      </c>
      <c r="AU192" s="147" t="s">
        <v>83</v>
      </c>
      <c r="AY192" s="17" t="s">
        <v>181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83</v>
      </c>
      <c r="BK192" s="148">
        <f>ROUND(I192*H192,2)</f>
        <v>0</v>
      </c>
      <c r="BL192" s="17" t="s">
        <v>188</v>
      </c>
      <c r="BM192" s="147" t="s">
        <v>487</v>
      </c>
    </row>
    <row r="193" spans="2:65" s="1" customFormat="1" ht="66.75" customHeight="1">
      <c r="B193" s="134"/>
      <c r="C193" s="135" t="s">
        <v>333</v>
      </c>
      <c r="D193" s="135" t="s">
        <v>182</v>
      </c>
      <c r="E193" s="136" t="s">
        <v>930</v>
      </c>
      <c r="F193" s="137" t="s">
        <v>931</v>
      </c>
      <c r="G193" s="138" t="s">
        <v>185</v>
      </c>
      <c r="H193" s="139">
        <v>1</v>
      </c>
      <c r="I193" s="140"/>
      <c r="J193" s="141">
        <f>ROUND(I193*H193,2)</f>
        <v>0</v>
      </c>
      <c r="K193" s="137" t="s">
        <v>854</v>
      </c>
      <c r="L193" s="142"/>
      <c r="M193" s="143" t="s">
        <v>1</v>
      </c>
      <c r="N193" s="144" t="s">
        <v>41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187</v>
      </c>
      <c r="AT193" s="147" t="s">
        <v>182</v>
      </c>
      <c r="AU193" s="147" t="s">
        <v>83</v>
      </c>
      <c r="AY193" s="17" t="s">
        <v>181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188</v>
      </c>
      <c r="BM193" s="147" t="s">
        <v>793</v>
      </c>
    </row>
    <row r="194" spans="2:65" s="1" customFormat="1" ht="48.75">
      <c r="B194" s="32"/>
      <c r="D194" s="149" t="s">
        <v>190</v>
      </c>
      <c r="F194" s="150" t="s">
        <v>931</v>
      </c>
      <c r="I194" s="151"/>
      <c r="L194" s="32"/>
      <c r="M194" s="152"/>
      <c r="T194" s="56"/>
      <c r="AT194" s="17" t="s">
        <v>190</v>
      </c>
      <c r="AU194" s="17" t="s">
        <v>83</v>
      </c>
    </row>
    <row r="195" spans="2:65" s="1" customFormat="1" ht="21.75" customHeight="1">
      <c r="B195" s="134"/>
      <c r="C195" s="135" t="s">
        <v>338</v>
      </c>
      <c r="D195" s="135" t="s">
        <v>182</v>
      </c>
      <c r="E195" s="136" t="s">
        <v>932</v>
      </c>
      <c r="F195" s="137" t="s">
        <v>933</v>
      </c>
      <c r="G195" s="138" t="s">
        <v>868</v>
      </c>
      <c r="H195" s="139">
        <v>1.1279999999999999</v>
      </c>
      <c r="I195" s="140"/>
      <c r="J195" s="141">
        <f>ROUND(I195*H195,2)</f>
        <v>0</v>
      </c>
      <c r="K195" s="137" t="s">
        <v>854</v>
      </c>
      <c r="L195" s="142"/>
      <c r="M195" s="143" t="s">
        <v>1</v>
      </c>
      <c r="N195" s="144" t="s">
        <v>41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187</v>
      </c>
      <c r="AT195" s="147" t="s">
        <v>182</v>
      </c>
      <c r="AU195" s="147" t="s">
        <v>83</v>
      </c>
      <c r="AY195" s="17" t="s">
        <v>181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188</v>
      </c>
      <c r="BM195" s="147" t="s">
        <v>796</v>
      </c>
    </row>
    <row r="196" spans="2:65" s="1" customFormat="1" ht="11.25">
      <c r="B196" s="32"/>
      <c r="D196" s="149" t="s">
        <v>190</v>
      </c>
      <c r="F196" s="150" t="s">
        <v>933</v>
      </c>
      <c r="I196" s="151"/>
      <c r="L196" s="32"/>
      <c r="M196" s="152"/>
      <c r="T196" s="56"/>
      <c r="AT196" s="17" t="s">
        <v>190</v>
      </c>
      <c r="AU196" s="17" t="s">
        <v>83</v>
      </c>
    </row>
    <row r="197" spans="2:65" s="11" customFormat="1" ht="25.9" customHeight="1">
      <c r="B197" s="124"/>
      <c r="D197" s="125" t="s">
        <v>75</v>
      </c>
      <c r="E197" s="126" t="s">
        <v>934</v>
      </c>
      <c r="F197" s="126" t="s">
        <v>935</v>
      </c>
      <c r="I197" s="127"/>
      <c r="J197" s="128">
        <f>BK197</f>
        <v>0</v>
      </c>
      <c r="L197" s="124"/>
      <c r="M197" s="129"/>
      <c r="P197" s="130">
        <f>SUM(P198:P219)</f>
        <v>0</v>
      </c>
      <c r="R197" s="130">
        <f>SUM(R198:R219)</f>
        <v>0</v>
      </c>
      <c r="T197" s="131">
        <f>SUM(T198:T219)</f>
        <v>0</v>
      </c>
      <c r="AR197" s="125" t="s">
        <v>85</v>
      </c>
      <c r="AT197" s="132" t="s">
        <v>75</v>
      </c>
      <c r="AU197" s="132" t="s">
        <v>76</v>
      </c>
      <c r="AY197" s="125" t="s">
        <v>181</v>
      </c>
      <c r="BK197" s="133">
        <f>SUM(BK198:BK219)</f>
        <v>0</v>
      </c>
    </row>
    <row r="198" spans="2:65" s="1" customFormat="1" ht="33" customHeight="1">
      <c r="B198" s="134"/>
      <c r="C198" s="135" t="s">
        <v>343</v>
      </c>
      <c r="D198" s="135" t="s">
        <v>182</v>
      </c>
      <c r="E198" s="136" t="s">
        <v>936</v>
      </c>
      <c r="F198" s="137" t="s">
        <v>937</v>
      </c>
      <c r="G198" s="138" t="s">
        <v>185</v>
      </c>
      <c r="H198" s="139">
        <v>18</v>
      </c>
      <c r="I198" s="140"/>
      <c r="J198" s="141">
        <f>ROUND(I198*H198,2)</f>
        <v>0</v>
      </c>
      <c r="K198" s="137" t="s">
        <v>854</v>
      </c>
      <c r="L198" s="142"/>
      <c r="M198" s="143" t="s">
        <v>1</v>
      </c>
      <c r="N198" s="144" t="s">
        <v>41</v>
      </c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AR198" s="147" t="s">
        <v>187</v>
      </c>
      <c r="AT198" s="147" t="s">
        <v>182</v>
      </c>
      <c r="AU198" s="147" t="s">
        <v>83</v>
      </c>
      <c r="AY198" s="17" t="s">
        <v>181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83</v>
      </c>
      <c r="BK198" s="148">
        <f>ROUND(I198*H198,2)</f>
        <v>0</v>
      </c>
      <c r="BL198" s="17" t="s">
        <v>188</v>
      </c>
      <c r="BM198" s="147" t="s">
        <v>799</v>
      </c>
    </row>
    <row r="199" spans="2:65" s="1" customFormat="1" ht="19.5">
      <c r="B199" s="32"/>
      <c r="D199" s="149" t="s">
        <v>190</v>
      </c>
      <c r="F199" s="150" t="s">
        <v>937</v>
      </c>
      <c r="I199" s="151"/>
      <c r="L199" s="32"/>
      <c r="M199" s="152"/>
      <c r="T199" s="56"/>
      <c r="AT199" s="17" t="s">
        <v>190</v>
      </c>
      <c r="AU199" s="17" t="s">
        <v>83</v>
      </c>
    </row>
    <row r="200" spans="2:65" s="1" customFormat="1" ht="33" customHeight="1">
      <c r="B200" s="134"/>
      <c r="C200" s="135" t="s">
        <v>348</v>
      </c>
      <c r="D200" s="135" t="s">
        <v>182</v>
      </c>
      <c r="E200" s="136" t="s">
        <v>938</v>
      </c>
      <c r="F200" s="137" t="s">
        <v>939</v>
      </c>
      <c r="G200" s="138" t="s">
        <v>217</v>
      </c>
      <c r="H200" s="139">
        <v>86</v>
      </c>
      <c r="I200" s="140"/>
      <c r="J200" s="141">
        <f>ROUND(I200*H200,2)</f>
        <v>0</v>
      </c>
      <c r="K200" s="137" t="s">
        <v>854</v>
      </c>
      <c r="L200" s="142"/>
      <c r="M200" s="143" t="s">
        <v>1</v>
      </c>
      <c r="N200" s="144" t="s">
        <v>41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187</v>
      </c>
      <c r="AT200" s="147" t="s">
        <v>182</v>
      </c>
      <c r="AU200" s="147" t="s">
        <v>83</v>
      </c>
      <c r="AY200" s="17" t="s">
        <v>181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83</v>
      </c>
      <c r="BK200" s="148">
        <f>ROUND(I200*H200,2)</f>
        <v>0</v>
      </c>
      <c r="BL200" s="17" t="s">
        <v>188</v>
      </c>
      <c r="BM200" s="147" t="s">
        <v>802</v>
      </c>
    </row>
    <row r="201" spans="2:65" s="1" customFormat="1" ht="19.5">
      <c r="B201" s="32"/>
      <c r="D201" s="149" t="s">
        <v>190</v>
      </c>
      <c r="F201" s="150" t="s">
        <v>939</v>
      </c>
      <c r="I201" s="151"/>
      <c r="L201" s="32"/>
      <c r="M201" s="152"/>
      <c r="T201" s="56"/>
      <c r="AT201" s="17" t="s">
        <v>190</v>
      </c>
      <c r="AU201" s="17" t="s">
        <v>83</v>
      </c>
    </row>
    <row r="202" spans="2:65" s="1" customFormat="1" ht="39">
      <c r="B202" s="32"/>
      <c r="D202" s="149" t="s">
        <v>467</v>
      </c>
      <c r="F202" s="164" t="s">
        <v>940</v>
      </c>
      <c r="I202" s="151"/>
      <c r="L202" s="32"/>
      <c r="M202" s="152"/>
      <c r="T202" s="56"/>
      <c r="AT202" s="17" t="s">
        <v>467</v>
      </c>
      <c r="AU202" s="17" t="s">
        <v>83</v>
      </c>
    </row>
    <row r="203" spans="2:65" s="1" customFormat="1" ht="33" customHeight="1">
      <c r="B203" s="134"/>
      <c r="C203" s="135" t="s">
        <v>352</v>
      </c>
      <c r="D203" s="135" t="s">
        <v>182</v>
      </c>
      <c r="E203" s="136" t="s">
        <v>941</v>
      </c>
      <c r="F203" s="137" t="s">
        <v>942</v>
      </c>
      <c r="G203" s="138" t="s">
        <v>217</v>
      </c>
      <c r="H203" s="139">
        <v>18</v>
      </c>
      <c r="I203" s="140"/>
      <c r="J203" s="141">
        <f>ROUND(I203*H203,2)</f>
        <v>0</v>
      </c>
      <c r="K203" s="137" t="s">
        <v>854</v>
      </c>
      <c r="L203" s="142"/>
      <c r="M203" s="143" t="s">
        <v>1</v>
      </c>
      <c r="N203" s="144" t="s">
        <v>41</v>
      </c>
      <c r="P203" s="145">
        <f>O203*H203</f>
        <v>0</v>
      </c>
      <c r="Q203" s="145">
        <v>0</v>
      </c>
      <c r="R203" s="145">
        <f>Q203*H203</f>
        <v>0</v>
      </c>
      <c r="S203" s="145">
        <v>0</v>
      </c>
      <c r="T203" s="146">
        <f>S203*H203</f>
        <v>0</v>
      </c>
      <c r="AR203" s="147" t="s">
        <v>187</v>
      </c>
      <c r="AT203" s="147" t="s">
        <v>182</v>
      </c>
      <c r="AU203" s="147" t="s">
        <v>83</v>
      </c>
      <c r="AY203" s="17" t="s">
        <v>181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83</v>
      </c>
      <c r="BK203" s="148">
        <f>ROUND(I203*H203,2)</f>
        <v>0</v>
      </c>
      <c r="BL203" s="17" t="s">
        <v>188</v>
      </c>
      <c r="BM203" s="147" t="s">
        <v>805</v>
      </c>
    </row>
    <row r="204" spans="2:65" s="1" customFormat="1" ht="19.5">
      <c r="B204" s="32"/>
      <c r="D204" s="149" t="s">
        <v>190</v>
      </c>
      <c r="F204" s="150" t="s">
        <v>942</v>
      </c>
      <c r="I204" s="151"/>
      <c r="L204" s="32"/>
      <c r="M204" s="152"/>
      <c r="T204" s="56"/>
      <c r="AT204" s="17" t="s">
        <v>190</v>
      </c>
      <c r="AU204" s="17" t="s">
        <v>83</v>
      </c>
    </row>
    <row r="205" spans="2:65" s="1" customFormat="1" ht="39">
      <c r="B205" s="32"/>
      <c r="D205" s="149" t="s">
        <v>467</v>
      </c>
      <c r="F205" s="164" t="s">
        <v>940</v>
      </c>
      <c r="I205" s="151"/>
      <c r="L205" s="32"/>
      <c r="M205" s="152"/>
      <c r="T205" s="56"/>
      <c r="AT205" s="17" t="s">
        <v>467</v>
      </c>
      <c r="AU205" s="17" t="s">
        <v>83</v>
      </c>
    </row>
    <row r="206" spans="2:65" s="1" customFormat="1" ht="33" customHeight="1">
      <c r="B206" s="134"/>
      <c r="C206" s="135" t="s">
        <v>356</v>
      </c>
      <c r="D206" s="135" t="s">
        <v>182</v>
      </c>
      <c r="E206" s="136" t="s">
        <v>943</v>
      </c>
      <c r="F206" s="137" t="s">
        <v>944</v>
      </c>
      <c r="G206" s="138" t="s">
        <v>217</v>
      </c>
      <c r="H206" s="139">
        <v>38</v>
      </c>
      <c r="I206" s="140"/>
      <c r="J206" s="141">
        <f>ROUND(I206*H206,2)</f>
        <v>0</v>
      </c>
      <c r="K206" s="137" t="s">
        <v>854</v>
      </c>
      <c r="L206" s="142"/>
      <c r="M206" s="143" t="s">
        <v>1</v>
      </c>
      <c r="N206" s="144" t="s">
        <v>41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187</v>
      </c>
      <c r="AT206" s="147" t="s">
        <v>182</v>
      </c>
      <c r="AU206" s="147" t="s">
        <v>83</v>
      </c>
      <c r="AY206" s="17" t="s">
        <v>181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83</v>
      </c>
      <c r="BK206" s="148">
        <f>ROUND(I206*H206,2)</f>
        <v>0</v>
      </c>
      <c r="BL206" s="17" t="s">
        <v>188</v>
      </c>
      <c r="BM206" s="147" t="s">
        <v>808</v>
      </c>
    </row>
    <row r="207" spans="2:65" s="1" customFormat="1" ht="19.5">
      <c r="B207" s="32"/>
      <c r="D207" s="149" t="s">
        <v>190</v>
      </c>
      <c r="F207" s="150" t="s">
        <v>944</v>
      </c>
      <c r="I207" s="151"/>
      <c r="L207" s="32"/>
      <c r="M207" s="152"/>
      <c r="T207" s="56"/>
      <c r="AT207" s="17" t="s">
        <v>190</v>
      </c>
      <c r="AU207" s="17" t="s">
        <v>83</v>
      </c>
    </row>
    <row r="208" spans="2:65" s="1" customFormat="1" ht="39">
      <c r="B208" s="32"/>
      <c r="D208" s="149" t="s">
        <v>467</v>
      </c>
      <c r="F208" s="164" t="s">
        <v>940</v>
      </c>
      <c r="I208" s="151"/>
      <c r="L208" s="32"/>
      <c r="M208" s="152"/>
      <c r="T208" s="56"/>
      <c r="AT208" s="17" t="s">
        <v>467</v>
      </c>
      <c r="AU208" s="17" t="s">
        <v>83</v>
      </c>
    </row>
    <row r="209" spans="2:65" s="1" customFormat="1" ht="33" customHeight="1">
      <c r="B209" s="134"/>
      <c r="C209" s="135" t="s">
        <v>361</v>
      </c>
      <c r="D209" s="135" t="s">
        <v>182</v>
      </c>
      <c r="E209" s="136" t="s">
        <v>945</v>
      </c>
      <c r="F209" s="137" t="s">
        <v>946</v>
      </c>
      <c r="G209" s="138" t="s">
        <v>217</v>
      </c>
      <c r="H209" s="139">
        <v>36</v>
      </c>
      <c r="I209" s="140"/>
      <c r="J209" s="141">
        <f>ROUND(I209*H209,2)</f>
        <v>0</v>
      </c>
      <c r="K209" s="137" t="s">
        <v>854</v>
      </c>
      <c r="L209" s="142"/>
      <c r="M209" s="143" t="s">
        <v>1</v>
      </c>
      <c r="N209" s="144" t="s">
        <v>41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187</v>
      </c>
      <c r="AT209" s="147" t="s">
        <v>182</v>
      </c>
      <c r="AU209" s="147" t="s">
        <v>83</v>
      </c>
      <c r="AY209" s="17" t="s">
        <v>181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83</v>
      </c>
      <c r="BK209" s="148">
        <f>ROUND(I209*H209,2)</f>
        <v>0</v>
      </c>
      <c r="BL209" s="17" t="s">
        <v>188</v>
      </c>
      <c r="BM209" s="147" t="s">
        <v>809</v>
      </c>
    </row>
    <row r="210" spans="2:65" s="1" customFormat="1" ht="19.5">
      <c r="B210" s="32"/>
      <c r="D210" s="149" t="s">
        <v>190</v>
      </c>
      <c r="F210" s="150" t="s">
        <v>946</v>
      </c>
      <c r="I210" s="151"/>
      <c r="L210" s="32"/>
      <c r="M210" s="152"/>
      <c r="T210" s="56"/>
      <c r="AT210" s="17" t="s">
        <v>190</v>
      </c>
      <c r="AU210" s="17" t="s">
        <v>83</v>
      </c>
    </row>
    <row r="211" spans="2:65" s="1" customFormat="1" ht="39">
      <c r="B211" s="32"/>
      <c r="D211" s="149" t="s">
        <v>467</v>
      </c>
      <c r="F211" s="164" t="s">
        <v>940</v>
      </c>
      <c r="I211" s="151"/>
      <c r="L211" s="32"/>
      <c r="M211" s="152"/>
      <c r="T211" s="56"/>
      <c r="AT211" s="17" t="s">
        <v>467</v>
      </c>
      <c r="AU211" s="17" t="s">
        <v>83</v>
      </c>
    </row>
    <row r="212" spans="2:65" s="1" customFormat="1" ht="33" customHeight="1">
      <c r="B212" s="134"/>
      <c r="C212" s="135" t="s">
        <v>366</v>
      </c>
      <c r="D212" s="135" t="s">
        <v>182</v>
      </c>
      <c r="E212" s="136" t="s">
        <v>947</v>
      </c>
      <c r="F212" s="137" t="s">
        <v>948</v>
      </c>
      <c r="G212" s="138" t="s">
        <v>217</v>
      </c>
      <c r="H212" s="139">
        <v>54</v>
      </c>
      <c r="I212" s="140"/>
      <c r="J212" s="141">
        <f>ROUND(I212*H212,2)</f>
        <v>0</v>
      </c>
      <c r="K212" s="137" t="s">
        <v>854</v>
      </c>
      <c r="L212" s="142"/>
      <c r="M212" s="143" t="s">
        <v>1</v>
      </c>
      <c r="N212" s="144" t="s">
        <v>41</v>
      </c>
      <c r="P212" s="145">
        <f>O212*H212</f>
        <v>0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AR212" s="147" t="s">
        <v>187</v>
      </c>
      <c r="AT212" s="147" t="s">
        <v>182</v>
      </c>
      <c r="AU212" s="147" t="s">
        <v>83</v>
      </c>
      <c r="AY212" s="17" t="s">
        <v>181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83</v>
      </c>
      <c r="BK212" s="148">
        <f>ROUND(I212*H212,2)</f>
        <v>0</v>
      </c>
      <c r="BL212" s="17" t="s">
        <v>188</v>
      </c>
      <c r="BM212" s="147" t="s">
        <v>812</v>
      </c>
    </row>
    <row r="213" spans="2:65" s="1" customFormat="1" ht="19.5">
      <c r="B213" s="32"/>
      <c r="D213" s="149" t="s">
        <v>190</v>
      </c>
      <c r="F213" s="150" t="s">
        <v>948</v>
      </c>
      <c r="I213" s="151"/>
      <c r="L213" s="32"/>
      <c r="M213" s="152"/>
      <c r="T213" s="56"/>
      <c r="AT213" s="17" t="s">
        <v>190</v>
      </c>
      <c r="AU213" s="17" t="s">
        <v>83</v>
      </c>
    </row>
    <row r="214" spans="2:65" s="1" customFormat="1" ht="39">
      <c r="B214" s="32"/>
      <c r="D214" s="149" t="s">
        <v>467</v>
      </c>
      <c r="F214" s="164" t="s">
        <v>940</v>
      </c>
      <c r="I214" s="151"/>
      <c r="L214" s="32"/>
      <c r="M214" s="152"/>
      <c r="T214" s="56"/>
      <c r="AT214" s="17" t="s">
        <v>467</v>
      </c>
      <c r="AU214" s="17" t="s">
        <v>83</v>
      </c>
    </row>
    <row r="215" spans="2:65" s="1" customFormat="1" ht="33" customHeight="1">
      <c r="B215" s="134"/>
      <c r="C215" s="135" t="s">
        <v>371</v>
      </c>
      <c r="D215" s="135" t="s">
        <v>182</v>
      </c>
      <c r="E215" s="136" t="s">
        <v>949</v>
      </c>
      <c r="F215" s="137" t="s">
        <v>950</v>
      </c>
      <c r="G215" s="138" t="s">
        <v>217</v>
      </c>
      <c r="H215" s="139">
        <v>8</v>
      </c>
      <c r="I215" s="140"/>
      <c r="J215" s="141">
        <f>ROUND(I215*H215,2)</f>
        <v>0</v>
      </c>
      <c r="K215" s="137" t="s">
        <v>854</v>
      </c>
      <c r="L215" s="142"/>
      <c r="M215" s="143" t="s">
        <v>1</v>
      </c>
      <c r="N215" s="144" t="s">
        <v>41</v>
      </c>
      <c r="P215" s="145">
        <f>O215*H215</f>
        <v>0</v>
      </c>
      <c r="Q215" s="145">
        <v>0</v>
      </c>
      <c r="R215" s="145">
        <f>Q215*H215</f>
        <v>0</v>
      </c>
      <c r="S215" s="145">
        <v>0</v>
      </c>
      <c r="T215" s="146">
        <f>S215*H215</f>
        <v>0</v>
      </c>
      <c r="AR215" s="147" t="s">
        <v>187</v>
      </c>
      <c r="AT215" s="147" t="s">
        <v>182</v>
      </c>
      <c r="AU215" s="147" t="s">
        <v>83</v>
      </c>
      <c r="AY215" s="17" t="s">
        <v>181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7" t="s">
        <v>83</v>
      </c>
      <c r="BK215" s="148">
        <f>ROUND(I215*H215,2)</f>
        <v>0</v>
      </c>
      <c r="BL215" s="17" t="s">
        <v>188</v>
      </c>
      <c r="BM215" s="147" t="s">
        <v>813</v>
      </c>
    </row>
    <row r="216" spans="2:65" s="1" customFormat="1" ht="19.5">
      <c r="B216" s="32"/>
      <c r="D216" s="149" t="s">
        <v>190</v>
      </c>
      <c r="F216" s="150" t="s">
        <v>950</v>
      </c>
      <c r="I216" s="151"/>
      <c r="L216" s="32"/>
      <c r="M216" s="152"/>
      <c r="T216" s="56"/>
      <c r="AT216" s="17" t="s">
        <v>190</v>
      </c>
      <c r="AU216" s="17" t="s">
        <v>83</v>
      </c>
    </row>
    <row r="217" spans="2:65" s="1" customFormat="1" ht="39">
      <c r="B217" s="32"/>
      <c r="D217" s="149" t="s">
        <v>467</v>
      </c>
      <c r="F217" s="164" t="s">
        <v>940</v>
      </c>
      <c r="I217" s="151"/>
      <c r="L217" s="32"/>
      <c r="M217" s="152"/>
      <c r="T217" s="56"/>
      <c r="AT217" s="17" t="s">
        <v>467</v>
      </c>
      <c r="AU217" s="17" t="s">
        <v>83</v>
      </c>
    </row>
    <row r="218" spans="2:65" s="1" customFormat="1" ht="24.2" customHeight="1">
      <c r="B218" s="134"/>
      <c r="C218" s="135" t="s">
        <v>376</v>
      </c>
      <c r="D218" s="135" t="s">
        <v>182</v>
      </c>
      <c r="E218" s="136" t="s">
        <v>951</v>
      </c>
      <c r="F218" s="137" t="s">
        <v>952</v>
      </c>
      <c r="G218" s="138" t="s">
        <v>868</v>
      </c>
      <c r="H218" s="139">
        <v>0.30199999999999999</v>
      </c>
      <c r="I218" s="140"/>
      <c r="J218" s="141">
        <f>ROUND(I218*H218,2)</f>
        <v>0</v>
      </c>
      <c r="K218" s="137" t="s">
        <v>854</v>
      </c>
      <c r="L218" s="142"/>
      <c r="M218" s="143" t="s">
        <v>1</v>
      </c>
      <c r="N218" s="144" t="s">
        <v>41</v>
      </c>
      <c r="P218" s="145">
        <f>O218*H218</f>
        <v>0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AR218" s="147" t="s">
        <v>187</v>
      </c>
      <c r="AT218" s="147" t="s">
        <v>182</v>
      </c>
      <c r="AU218" s="147" t="s">
        <v>83</v>
      </c>
      <c r="AY218" s="17" t="s">
        <v>181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7" t="s">
        <v>83</v>
      </c>
      <c r="BK218" s="148">
        <f>ROUND(I218*H218,2)</f>
        <v>0</v>
      </c>
      <c r="BL218" s="17" t="s">
        <v>188</v>
      </c>
      <c r="BM218" s="147" t="s">
        <v>816</v>
      </c>
    </row>
    <row r="219" spans="2:65" s="1" customFormat="1" ht="11.25">
      <c r="B219" s="32"/>
      <c r="D219" s="149" t="s">
        <v>190</v>
      </c>
      <c r="F219" s="150" t="s">
        <v>952</v>
      </c>
      <c r="I219" s="151"/>
      <c r="L219" s="32"/>
      <c r="M219" s="152"/>
      <c r="T219" s="56"/>
      <c r="AT219" s="17" t="s">
        <v>190</v>
      </c>
      <c r="AU219" s="17" t="s">
        <v>83</v>
      </c>
    </row>
    <row r="220" spans="2:65" s="11" customFormat="1" ht="25.9" customHeight="1">
      <c r="B220" s="124"/>
      <c r="D220" s="125" t="s">
        <v>75</v>
      </c>
      <c r="E220" s="126" t="s">
        <v>953</v>
      </c>
      <c r="F220" s="126" t="s">
        <v>954</v>
      </c>
      <c r="I220" s="127"/>
      <c r="J220" s="128">
        <f>BK220</f>
        <v>0</v>
      </c>
      <c r="L220" s="124"/>
      <c r="M220" s="129"/>
      <c r="P220" s="130">
        <f>SUM(P221:P261)</f>
        <v>0</v>
      </c>
      <c r="R220" s="130">
        <f>SUM(R221:R261)</f>
        <v>0</v>
      </c>
      <c r="T220" s="131">
        <f>SUM(T221:T261)</f>
        <v>0</v>
      </c>
      <c r="AR220" s="125" t="s">
        <v>85</v>
      </c>
      <c r="AT220" s="132" t="s">
        <v>75</v>
      </c>
      <c r="AU220" s="132" t="s">
        <v>76</v>
      </c>
      <c r="AY220" s="125" t="s">
        <v>181</v>
      </c>
      <c r="BK220" s="133">
        <f>SUM(BK221:BK261)</f>
        <v>0</v>
      </c>
    </row>
    <row r="221" spans="2:65" s="1" customFormat="1" ht="24.2" customHeight="1">
      <c r="B221" s="134"/>
      <c r="C221" s="135" t="s">
        <v>381</v>
      </c>
      <c r="D221" s="135" t="s">
        <v>182</v>
      </c>
      <c r="E221" s="136" t="s">
        <v>955</v>
      </c>
      <c r="F221" s="137" t="s">
        <v>956</v>
      </c>
      <c r="G221" s="138" t="s">
        <v>287</v>
      </c>
      <c r="H221" s="139">
        <v>1</v>
      </c>
      <c r="I221" s="140"/>
      <c r="J221" s="141">
        <f>ROUND(I221*H221,2)</f>
        <v>0</v>
      </c>
      <c r="K221" s="137" t="s">
        <v>880</v>
      </c>
      <c r="L221" s="142"/>
      <c r="M221" s="143" t="s">
        <v>1</v>
      </c>
      <c r="N221" s="144" t="s">
        <v>41</v>
      </c>
      <c r="P221" s="145">
        <f>O221*H221</f>
        <v>0</v>
      </c>
      <c r="Q221" s="145">
        <v>0</v>
      </c>
      <c r="R221" s="145">
        <f>Q221*H221</f>
        <v>0</v>
      </c>
      <c r="S221" s="145">
        <v>0</v>
      </c>
      <c r="T221" s="146">
        <f>S221*H221</f>
        <v>0</v>
      </c>
      <c r="AR221" s="147" t="s">
        <v>187</v>
      </c>
      <c r="AT221" s="147" t="s">
        <v>182</v>
      </c>
      <c r="AU221" s="147" t="s">
        <v>83</v>
      </c>
      <c r="AY221" s="17" t="s">
        <v>181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7" t="s">
        <v>83</v>
      </c>
      <c r="BK221" s="148">
        <f>ROUND(I221*H221,2)</f>
        <v>0</v>
      </c>
      <c r="BL221" s="17" t="s">
        <v>188</v>
      </c>
      <c r="BM221" s="147" t="s">
        <v>821</v>
      </c>
    </row>
    <row r="222" spans="2:65" s="1" customFormat="1" ht="19.5">
      <c r="B222" s="32"/>
      <c r="D222" s="149" t="s">
        <v>190</v>
      </c>
      <c r="F222" s="150" t="s">
        <v>956</v>
      </c>
      <c r="I222" s="151"/>
      <c r="L222" s="32"/>
      <c r="M222" s="152"/>
      <c r="T222" s="56"/>
      <c r="AT222" s="17" t="s">
        <v>190</v>
      </c>
      <c r="AU222" s="17" t="s">
        <v>83</v>
      </c>
    </row>
    <row r="223" spans="2:65" s="1" customFormat="1" ht="16.5" customHeight="1">
      <c r="B223" s="134"/>
      <c r="C223" s="135" t="s">
        <v>385</v>
      </c>
      <c r="D223" s="135" t="s">
        <v>182</v>
      </c>
      <c r="E223" s="136" t="s">
        <v>957</v>
      </c>
      <c r="F223" s="137" t="s">
        <v>958</v>
      </c>
      <c r="G223" s="138" t="s">
        <v>287</v>
      </c>
      <c r="H223" s="139">
        <v>1</v>
      </c>
      <c r="I223" s="140"/>
      <c r="J223" s="141">
        <f>ROUND(I223*H223,2)</f>
        <v>0</v>
      </c>
      <c r="K223" s="137" t="s">
        <v>880</v>
      </c>
      <c r="L223" s="142"/>
      <c r="M223" s="143" t="s">
        <v>1</v>
      </c>
      <c r="N223" s="144" t="s">
        <v>41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187</v>
      </c>
      <c r="AT223" s="147" t="s">
        <v>182</v>
      </c>
      <c r="AU223" s="147" t="s">
        <v>83</v>
      </c>
      <c r="AY223" s="17" t="s">
        <v>181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83</v>
      </c>
      <c r="BK223" s="148">
        <f>ROUND(I223*H223,2)</f>
        <v>0</v>
      </c>
      <c r="BL223" s="17" t="s">
        <v>188</v>
      </c>
      <c r="BM223" s="147" t="s">
        <v>959</v>
      </c>
    </row>
    <row r="224" spans="2:65" s="1" customFormat="1" ht="16.5" customHeight="1">
      <c r="B224" s="134"/>
      <c r="C224" s="135" t="s">
        <v>390</v>
      </c>
      <c r="D224" s="135" t="s">
        <v>182</v>
      </c>
      <c r="E224" s="136" t="s">
        <v>960</v>
      </c>
      <c r="F224" s="137" t="s">
        <v>961</v>
      </c>
      <c r="G224" s="138" t="s">
        <v>287</v>
      </c>
      <c r="H224" s="139">
        <v>3</v>
      </c>
      <c r="I224" s="140"/>
      <c r="J224" s="141">
        <f>ROUND(I224*H224,2)</f>
        <v>0</v>
      </c>
      <c r="K224" s="137" t="s">
        <v>880</v>
      </c>
      <c r="L224" s="142"/>
      <c r="M224" s="143" t="s">
        <v>1</v>
      </c>
      <c r="N224" s="144" t="s">
        <v>41</v>
      </c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AR224" s="147" t="s">
        <v>187</v>
      </c>
      <c r="AT224" s="147" t="s">
        <v>182</v>
      </c>
      <c r="AU224" s="147" t="s">
        <v>83</v>
      </c>
      <c r="AY224" s="17" t="s">
        <v>181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7" t="s">
        <v>83</v>
      </c>
      <c r="BK224" s="148">
        <f>ROUND(I224*H224,2)</f>
        <v>0</v>
      </c>
      <c r="BL224" s="17" t="s">
        <v>188</v>
      </c>
      <c r="BM224" s="147" t="s">
        <v>824</v>
      </c>
    </row>
    <row r="225" spans="2:65" s="1" customFormat="1" ht="11.25">
      <c r="B225" s="32"/>
      <c r="D225" s="149" t="s">
        <v>190</v>
      </c>
      <c r="F225" s="150" t="s">
        <v>961</v>
      </c>
      <c r="I225" s="151"/>
      <c r="L225" s="32"/>
      <c r="M225" s="152"/>
      <c r="T225" s="56"/>
      <c r="AT225" s="17" t="s">
        <v>190</v>
      </c>
      <c r="AU225" s="17" t="s">
        <v>83</v>
      </c>
    </row>
    <row r="226" spans="2:65" s="1" customFormat="1" ht="16.5" customHeight="1">
      <c r="B226" s="134"/>
      <c r="C226" s="135" t="s">
        <v>394</v>
      </c>
      <c r="D226" s="135" t="s">
        <v>182</v>
      </c>
      <c r="E226" s="136" t="s">
        <v>962</v>
      </c>
      <c r="F226" s="137" t="s">
        <v>963</v>
      </c>
      <c r="G226" s="138" t="s">
        <v>287</v>
      </c>
      <c r="H226" s="139">
        <v>2</v>
      </c>
      <c r="I226" s="140"/>
      <c r="J226" s="141">
        <f>ROUND(I226*H226,2)</f>
        <v>0</v>
      </c>
      <c r="K226" s="137" t="s">
        <v>880</v>
      </c>
      <c r="L226" s="142"/>
      <c r="M226" s="143" t="s">
        <v>1</v>
      </c>
      <c r="N226" s="144" t="s">
        <v>41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AR226" s="147" t="s">
        <v>187</v>
      </c>
      <c r="AT226" s="147" t="s">
        <v>182</v>
      </c>
      <c r="AU226" s="147" t="s">
        <v>83</v>
      </c>
      <c r="AY226" s="17" t="s">
        <v>181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83</v>
      </c>
      <c r="BK226" s="148">
        <f>ROUND(I226*H226,2)</f>
        <v>0</v>
      </c>
      <c r="BL226" s="17" t="s">
        <v>188</v>
      </c>
      <c r="BM226" s="147" t="s">
        <v>828</v>
      </c>
    </row>
    <row r="227" spans="2:65" s="1" customFormat="1" ht="11.25">
      <c r="B227" s="32"/>
      <c r="D227" s="149" t="s">
        <v>190</v>
      </c>
      <c r="F227" s="150" t="s">
        <v>963</v>
      </c>
      <c r="I227" s="151"/>
      <c r="L227" s="32"/>
      <c r="M227" s="152"/>
      <c r="T227" s="56"/>
      <c r="AT227" s="17" t="s">
        <v>190</v>
      </c>
      <c r="AU227" s="17" t="s">
        <v>83</v>
      </c>
    </row>
    <row r="228" spans="2:65" s="1" customFormat="1" ht="29.25">
      <c r="B228" s="32"/>
      <c r="D228" s="149" t="s">
        <v>467</v>
      </c>
      <c r="F228" s="164" t="s">
        <v>964</v>
      </c>
      <c r="I228" s="151"/>
      <c r="L228" s="32"/>
      <c r="M228" s="152"/>
      <c r="T228" s="56"/>
      <c r="AT228" s="17" t="s">
        <v>467</v>
      </c>
      <c r="AU228" s="17" t="s">
        <v>83</v>
      </c>
    </row>
    <row r="229" spans="2:65" s="1" customFormat="1" ht="24.2" customHeight="1">
      <c r="B229" s="134"/>
      <c r="C229" s="135" t="s">
        <v>399</v>
      </c>
      <c r="D229" s="135" t="s">
        <v>182</v>
      </c>
      <c r="E229" s="136" t="s">
        <v>965</v>
      </c>
      <c r="F229" s="137" t="s">
        <v>966</v>
      </c>
      <c r="G229" s="138" t="s">
        <v>185</v>
      </c>
      <c r="H229" s="139">
        <v>5</v>
      </c>
      <c r="I229" s="140"/>
      <c r="J229" s="141">
        <f>ROUND(I229*H229,2)</f>
        <v>0</v>
      </c>
      <c r="K229" s="137" t="s">
        <v>854</v>
      </c>
      <c r="L229" s="142"/>
      <c r="M229" s="143" t="s">
        <v>1</v>
      </c>
      <c r="N229" s="144" t="s">
        <v>41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187</v>
      </c>
      <c r="AT229" s="147" t="s">
        <v>182</v>
      </c>
      <c r="AU229" s="147" t="s">
        <v>83</v>
      </c>
      <c r="AY229" s="17" t="s">
        <v>181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83</v>
      </c>
      <c r="BK229" s="148">
        <f>ROUND(I229*H229,2)</f>
        <v>0</v>
      </c>
      <c r="BL229" s="17" t="s">
        <v>188</v>
      </c>
      <c r="BM229" s="147" t="s">
        <v>831</v>
      </c>
    </row>
    <row r="230" spans="2:65" s="1" customFormat="1" ht="19.5">
      <c r="B230" s="32"/>
      <c r="D230" s="149" t="s">
        <v>190</v>
      </c>
      <c r="F230" s="150" t="s">
        <v>966</v>
      </c>
      <c r="I230" s="151"/>
      <c r="L230" s="32"/>
      <c r="M230" s="152"/>
      <c r="T230" s="56"/>
      <c r="AT230" s="17" t="s">
        <v>190</v>
      </c>
      <c r="AU230" s="17" t="s">
        <v>83</v>
      </c>
    </row>
    <row r="231" spans="2:65" s="1" customFormat="1" ht="16.5" customHeight="1">
      <c r="B231" s="134"/>
      <c r="C231" s="135" t="s">
        <v>403</v>
      </c>
      <c r="D231" s="135" t="s">
        <v>182</v>
      </c>
      <c r="E231" s="136" t="s">
        <v>967</v>
      </c>
      <c r="F231" s="137" t="s">
        <v>968</v>
      </c>
      <c r="G231" s="138" t="s">
        <v>185</v>
      </c>
      <c r="H231" s="139">
        <v>9</v>
      </c>
      <c r="I231" s="140"/>
      <c r="J231" s="141">
        <f>ROUND(I231*H231,2)</f>
        <v>0</v>
      </c>
      <c r="K231" s="137" t="s">
        <v>854</v>
      </c>
      <c r="L231" s="142"/>
      <c r="M231" s="143" t="s">
        <v>1</v>
      </c>
      <c r="N231" s="144" t="s">
        <v>41</v>
      </c>
      <c r="P231" s="145">
        <f>O231*H231</f>
        <v>0</v>
      </c>
      <c r="Q231" s="145">
        <v>0</v>
      </c>
      <c r="R231" s="145">
        <f>Q231*H231</f>
        <v>0</v>
      </c>
      <c r="S231" s="145">
        <v>0</v>
      </c>
      <c r="T231" s="146">
        <f>S231*H231</f>
        <v>0</v>
      </c>
      <c r="AR231" s="147" t="s">
        <v>187</v>
      </c>
      <c r="AT231" s="147" t="s">
        <v>182</v>
      </c>
      <c r="AU231" s="147" t="s">
        <v>83</v>
      </c>
      <c r="AY231" s="17" t="s">
        <v>181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7" t="s">
        <v>83</v>
      </c>
      <c r="BK231" s="148">
        <f>ROUND(I231*H231,2)</f>
        <v>0</v>
      </c>
      <c r="BL231" s="17" t="s">
        <v>188</v>
      </c>
      <c r="BM231" s="147" t="s">
        <v>834</v>
      </c>
    </row>
    <row r="232" spans="2:65" s="1" customFormat="1" ht="11.25">
      <c r="B232" s="32"/>
      <c r="D232" s="149" t="s">
        <v>190</v>
      </c>
      <c r="F232" s="150" t="s">
        <v>968</v>
      </c>
      <c r="I232" s="151"/>
      <c r="L232" s="32"/>
      <c r="M232" s="152"/>
      <c r="T232" s="56"/>
      <c r="AT232" s="17" t="s">
        <v>190</v>
      </c>
      <c r="AU232" s="17" t="s">
        <v>83</v>
      </c>
    </row>
    <row r="233" spans="2:65" s="1" customFormat="1" ht="24.2" customHeight="1">
      <c r="B233" s="134"/>
      <c r="C233" s="135" t="s">
        <v>407</v>
      </c>
      <c r="D233" s="135" t="s">
        <v>182</v>
      </c>
      <c r="E233" s="136" t="s">
        <v>969</v>
      </c>
      <c r="F233" s="137" t="s">
        <v>970</v>
      </c>
      <c r="G233" s="138" t="s">
        <v>185</v>
      </c>
      <c r="H233" s="139">
        <v>5</v>
      </c>
      <c r="I233" s="140"/>
      <c r="J233" s="141">
        <f>ROUND(I233*H233,2)</f>
        <v>0</v>
      </c>
      <c r="K233" s="137" t="s">
        <v>854</v>
      </c>
      <c r="L233" s="142"/>
      <c r="M233" s="143" t="s">
        <v>1</v>
      </c>
      <c r="N233" s="144" t="s">
        <v>41</v>
      </c>
      <c r="P233" s="145">
        <f>O233*H233</f>
        <v>0</v>
      </c>
      <c r="Q233" s="145">
        <v>0</v>
      </c>
      <c r="R233" s="145">
        <f>Q233*H233</f>
        <v>0</v>
      </c>
      <c r="S233" s="145">
        <v>0</v>
      </c>
      <c r="T233" s="146">
        <f>S233*H233</f>
        <v>0</v>
      </c>
      <c r="AR233" s="147" t="s">
        <v>187</v>
      </c>
      <c r="AT233" s="147" t="s">
        <v>182</v>
      </c>
      <c r="AU233" s="147" t="s">
        <v>83</v>
      </c>
      <c r="AY233" s="17" t="s">
        <v>181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83</v>
      </c>
      <c r="BK233" s="148">
        <f>ROUND(I233*H233,2)</f>
        <v>0</v>
      </c>
      <c r="BL233" s="17" t="s">
        <v>188</v>
      </c>
      <c r="BM233" s="147" t="s">
        <v>837</v>
      </c>
    </row>
    <row r="234" spans="2:65" s="1" customFormat="1" ht="19.5">
      <c r="B234" s="32"/>
      <c r="D234" s="149" t="s">
        <v>190</v>
      </c>
      <c r="F234" s="150" t="s">
        <v>970</v>
      </c>
      <c r="I234" s="151"/>
      <c r="L234" s="32"/>
      <c r="M234" s="152"/>
      <c r="T234" s="56"/>
      <c r="AT234" s="17" t="s">
        <v>190</v>
      </c>
      <c r="AU234" s="17" t="s">
        <v>83</v>
      </c>
    </row>
    <row r="235" spans="2:65" s="1" customFormat="1" ht="24.2" customHeight="1">
      <c r="B235" s="134"/>
      <c r="C235" s="135" t="s">
        <v>412</v>
      </c>
      <c r="D235" s="135" t="s">
        <v>182</v>
      </c>
      <c r="E235" s="136" t="s">
        <v>971</v>
      </c>
      <c r="F235" s="137" t="s">
        <v>972</v>
      </c>
      <c r="G235" s="138" t="s">
        <v>185</v>
      </c>
      <c r="H235" s="139">
        <v>11</v>
      </c>
      <c r="I235" s="140"/>
      <c r="J235" s="141">
        <f>ROUND(I235*H235,2)</f>
        <v>0</v>
      </c>
      <c r="K235" s="137" t="s">
        <v>854</v>
      </c>
      <c r="L235" s="142"/>
      <c r="M235" s="143" t="s">
        <v>1</v>
      </c>
      <c r="N235" s="144" t="s">
        <v>41</v>
      </c>
      <c r="P235" s="145">
        <f>O235*H235</f>
        <v>0</v>
      </c>
      <c r="Q235" s="145">
        <v>0</v>
      </c>
      <c r="R235" s="145">
        <f>Q235*H235</f>
        <v>0</v>
      </c>
      <c r="S235" s="145">
        <v>0</v>
      </c>
      <c r="T235" s="146">
        <f>S235*H235</f>
        <v>0</v>
      </c>
      <c r="AR235" s="147" t="s">
        <v>187</v>
      </c>
      <c r="AT235" s="147" t="s">
        <v>182</v>
      </c>
      <c r="AU235" s="147" t="s">
        <v>83</v>
      </c>
      <c r="AY235" s="17" t="s">
        <v>181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83</v>
      </c>
      <c r="BK235" s="148">
        <f>ROUND(I235*H235,2)</f>
        <v>0</v>
      </c>
      <c r="BL235" s="17" t="s">
        <v>188</v>
      </c>
      <c r="BM235" s="147" t="s">
        <v>973</v>
      </c>
    </row>
    <row r="236" spans="2:65" s="1" customFormat="1" ht="19.5">
      <c r="B236" s="32"/>
      <c r="D236" s="149" t="s">
        <v>190</v>
      </c>
      <c r="F236" s="150" t="s">
        <v>972</v>
      </c>
      <c r="I236" s="151"/>
      <c r="L236" s="32"/>
      <c r="M236" s="152"/>
      <c r="T236" s="56"/>
      <c r="AT236" s="17" t="s">
        <v>190</v>
      </c>
      <c r="AU236" s="17" t="s">
        <v>83</v>
      </c>
    </row>
    <row r="237" spans="2:65" s="1" customFormat="1" ht="24.2" customHeight="1">
      <c r="B237" s="134"/>
      <c r="C237" s="135" t="s">
        <v>416</v>
      </c>
      <c r="D237" s="135" t="s">
        <v>182</v>
      </c>
      <c r="E237" s="136" t="s">
        <v>974</v>
      </c>
      <c r="F237" s="137" t="s">
        <v>975</v>
      </c>
      <c r="G237" s="138" t="s">
        <v>185</v>
      </c>
      <c r="H237" s="139">
        <v>4</v>
      </c>
      <c r="I237" s="140"/>
      <c r="J237" s="141">
        <f>ROUND(I237*H237,2)</f>
        <v>0</v>
      </c>
      <c r="K237" s="137" t="s">
        <v>854</v>
      </c>
      <c r="L237" s="142"/>
      <c r="M237" s="143" t="s">
        <v>1</v>
      </c>
      <c r="N237" s="144" t="s">
        <v>41</v>
      </c>
      <c r="P237" s="145">
        <f>O237*H237</f>
        <v>0</v>
      </c>
      <c r="Q237" s="145">
        <v>0</v>
      </c>
      <c r="R237" s="145">
        <f>Q237*H237</f>
        <v>0</v>
      </c>
      <c r="S237" s="145">
        <v>0</v>
      </c>
      <c r="T237" s="146">
        <f>S237*H237</f>
        <v>0</v>
      </c>
      <c r="AR237" s="147" t="s">
        <v>187</v>
      </c>
      <c r="AT237" s="147" t="s">
        <v>182</v>
      </c>
      <c r="AU237" s="147" t="s">
        <v>83</v>
      </c>
      <c r="AY237" s="17" t="s">
        <v>181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83</v>
      </c>
      <c r="BK237" s="148">
        <f>ROUND(I237*H237,2)</f>
        <v>0</v>
      </c>
      <c r="BL237" s="17" t="s">
        <v>188</v>
      </c>
      <c r="BM237" s="147" t="s">
        <v>976</v>
      </c>
    </row>
    <row r="238" spans="2:65" s="1" customFormat="1" ht="19.5">
      <c r="B238" s="32"/>
      <c r="D238" s="149" t="s">
        <v>190</v>
      </c>
      <c r="F238" s="150" t="s">
        <v>975</v>
      </c>
      <c r="I238" s="151"/>
      <c r="L238" s="32"/>
      <c r="M238" s="152"/>
      <c r="T238" s="56"/>
      <c r="AT238" s="17" t="s">
        <v>190</v>
      </c>
      <c r="AU238" s="17" t="s">
        <v>83</v>
      </c>
    </row>
    <row r="239" spans="2:65" s="1" customFormat="1" ht="24.2" customHeight="1">
      <c r="B239" s="134"/>
      <c r="C239" s="135" t="s">
        <v>421</v>
      </c>
      <c r="D239" s="135" t="s">
        <v>182</v>
      </c>
      <c r="E239" s="136" t="s">
        <v>977</v>
      </c>
      <c r="F239" s="137" t="s">
        <v>978</v>
      </c>
      <c r="G239" s="138" t="s">
        <v>185</v>
      </c>
      <c r="H239" s="139">
        <v>2</v>
      </c>
      <c r="I239" s="140"/>
      <c r="J239" s="141">
        <f>ROUND(I239*H239,2)</f>
        <v>0</v>
      </c>
      <c r="K239" s="137" t="s">
        <v>854</v>
      </c>
      <c r="L239" s="142"/>
      <c r="M239" s="143" t="s">
        <v>1</v>
      </c>
      <c r="N239" s="144" t="s">
        <v>41</v>
      </c>
      <c r="P239" s="145">
        <f>O239*H239</f>
        <v>0</v>
      </c>
      <c r="Q239" s="145">
        <v>0</v>
      </c>
      <c r="R239" s="145">
        <f>Q239*H239</f>
        <v>0</v>
      </c>
      <c r="S239" s="145">
        <v>0</v>
      </c>
      <c r="T239" s="146">
        <f>S239*H239</f>
        <v>0</v>
      </c>
      <c r="AR239" s="147" t="s">
        <v>187</v>
      </c>
      <c r="AT239" s="147" t="s">
        <v>182</v>
      </c>
      <c r="AU239" s="147" t="s">
        <v>83</v>
      </c>
      <c r="AY239" s="17" t="s">
        <v>181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83</v>
      </c>
      <c r="BK239" s="148">
        <f>ROUND(I239*H239,2)</f>
        <v>0</v>
      </c>
      <c r="BL239" s="17" t="s">
        <v>188</v>
      </c>
      <c r="BM239" s="147" t="s">
        <v>979</v>
      </c>
    </row>
    <row r="240" spans="2:65" s="1" customFormat="1" ht="19.5">
      <c r="B240" s="32"/>
      <c r="D240" s="149" t="s">
        <v>190</v>
      </c>
      <c r="F240" s="150" t="s">
        <v>978</v>
      </c>
      <c r="I240" s="151"/>
      <c r="L240" s="32"/>
      <c r="M240" s="152"/>
      <c r="T240" s="56"/>
      <c r="AT240" s="17" t="s">
        <v>190</v>
      </c>
      <c r="AU240" s="17" t="s">
        <v>83</v>
      </c>
    </row>
    <row r="241" spans="2:65" s="1" customFormat="1" ht="24.2" customHeight="1">
      <c r="B241" s="134"/>
      <c r="C241" s="135" t="s">
        <v>426</v>
      </c>
      <c r="D241" s="135" t="s">
        <v>182</v>
      </c>
      <c r="E241" s="136" t="s">
        <v>980</v>
      </c>
      <c r="F241" s="137" t="s">
        <v>981</v>
      </c>
      <c r="G241" s="138" t="s">
        <v>185</v>
      </c>
      <c r="H241" s="139">
        <v>1</v>
      </c>
      <c r="I241" s="140"/>
      <c r="J241" s="141">
        <f>ROUND(I241*H241,2)</f>
        <v>0</v>
      </c>
      <c r="K241" s="137" t="s">
        <v>854</v>
      </c>
      <c r="L241" s="142"/>
      <c r="M241" s="143" t="s">
        <v>1</v>
      </c>
      <c r="N241" s="144" t="s">
        <v>41</v>
      </c>
      <c r="P241" s="145">
        <f>O241*H241</f>
        <v>0</v>
      </c>
      <c r="Q241" s="145">
        <v>0</v>
      </c>
      <c r="R241" s="145">
        <f>Q241*H241</f>
        <v>0</v>
      </c>
      <c r="S241" s="145">
        <v>0</v>
      </c>
      <c r="T241" s="146">
        <f>S241*H241</f>
        <v>0</v>
      </c>
      <c r="AR241" s="147" t="s">
        <v>187</v>
      </c>
      <c r="AT241" s="147" t="s">
        <v>182</v>
      </c>
      <c r="AU241" s="147" t="s">
        <v>83</v>
      </c>
      <c r="AY241" s="17" t="s">
        <v>181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7" t="s">
        <v>83</v>
      </c>
      <c r="BK241" s="148">
        <f>ROUND(I241*H241,2)</f>
        <v>0</v>
      </c>
      <c r="BL241" s="17" t="s">
        <v>188</v>
      </c>
      <c r="BM241" s="147" t="s">
        <v>982</v>
      </c>
    </row>
    <row r="242" spans="2:65" s="1" customFormat="1" ht="19.5">
      <c r="B242" s="32"/>
      <c r="D242" s="149" t="s">
        <v>190</v>
      </c>
      <c r="F242" s="150" t="s">
        <v>981</v>
      </c>
      <c r="I242" s="151"/>
      <c r="L242" s="32"/>
      <c r="M242" s="152"/>
      <c r="T242" s="56"/>
      <c r="AT242" s="17" t="s">
        <v>190</v>
      </c>
      <c r="AU242" s="17" t="s">
        <v>83</v>
      </c>
    </row>
    <row r="243" spans="2:65" s="1" customFormat="1" ht="16.5" customHeight="1">
      <c r="B243" s="134"/>
      <c r="C243" s="135" t="s">
        <v>431</v>
      </c>
      <c r="D243" s="135" t="s">
        <v>182</v>
      </c>
      <c r="E243" s="136" t="s">
        <v>983</v>
      </c>
      <c r="F243" s="137" t="s">
        <v>984</v>
      </c>
      <c r="G243" s="138" t="s">
        <v>185</v>
      </c>
      <c r="H243" s="139">
        <v>6</v>
      </c>
      <c r="I243" s="140"/>
      <c r="J243" s="141">
        <f>ROUND(I243*H243,2)</f>
        <v>0</v>
      </c>
      <c r="K243" s="137" t="s">
        <v>880</v>
      </c>
      <c r="L243" s="142"/>
      <c r="M243" s="143" t="s">
        <v>1</v>
      </c>
      <c r="N243" s="144" t="s">
        <v>41</v>
      </c>
      <c r="P243" s="145">
        <f>O243*H243</f>
        <v>0</v>
      </c>
      <c r="Q243" s="145">
        <v>0</v>
      </c>
      <c r="R243" s="145">
        <f>Q243*H243</f>
        <v>0</v>
      </c>
      <c r="S243" s="145">
        <v>0</v>
      </c>
      <c r="T243" s="146">
        <f>S243*H243</f>
        <v>0</v>
      </c>
      <c r="AR243" s="147" t="s">
        <v>187</v>
      </c>
      <c r="AT243" s="147" t="s">
        <v>182</v>
      </c>
      <c r="AU243" s="147" t="s">
        <v>83</v>
      </c>
      <c r="AY243" s="17" t="s">
        <v>181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7" t="s">
        <v>83</v>
      </c>
      <c r="BK243" s="148">
        <f>ROUND(I243*H243,2)</f>
        <v>0</v>
      </c>
      <c r="BL243" s="17" t="s">
        <v>188</v>
      </c>
      <c r="BM243" s="147" t="s">
        <v>985</v>
      </c>
    </row>
    <row r="244" spans="2:65" s="1" customFormat="1" ht="11.25">
      <c r="B244" s="32"/>
      <c r="D244" s="149" t="s">
        <v>190</v>
      </c>
      <c r="F244" s="150" t="s">
        <v>984</v>
      </c>
      <c r="I244" s="151"/>
      <c r="L244" s="32"/>
      <c r="M244" s="152"/>
      <c r="T244" s="56"/>
      <c r="AT244" s="17" t="s">
        <v>190</v>
      </c>
      <c r="AU244" s="17" t="s">
        <v>83</v>
      </c>
    </row>
    <row r="245" spans="2:65" s="1" customFormat="1" ht="37.9" customHeight="1">
      <c r="B245" s="134"/>
      <c r="C245" s="135" t="s">
        <v>436</v>
      </c>
      <c r="D245" s="135" t="s">
        <v>182</v>
      </c>
      <c r="E245" s="136" t="s">
        <v>986</v>
      </c>
      <c r="F245" s="137" t="s">
        <v>987</v>
      </c>
      <c r="G245" s="138" t="s">
        <v>185</v>
      </c>
      <c r="H245" s="139">
        <v>9</v>
      </c>
      <c r="I245" s="140"/>
      <c r="J245" s="141">
        <f>ROUND(I245*H245,2)</f>
        <v>0</v>
      </c>
      <c r="K245" s="137" t="s">
        <v>854</v>
      </c>
      <c r="L245" s="142"/>
      <c r="M245" s="143" t="s">
        <v>1</v>
      </c>
      <c r="N245" s="144" t="s">
        <v>41</v>
      </c>
      <c r="P245" s="145">
        <f>O245*H245</f>
        <v>0</v>
      </c>
      <c r="Q245" s="145">
        <v>0</v>
      </c>
      <c r="R245" s="145">
        <f>Q245*H245</f>
        <v>0</v>
      </c>
      <c r="S245" s="145">
        <v>0</v>
      </c>
      <c r="T245" s="146">
        <f>S245*H245</f>
        <v>0</v>
      </c>
      <c r="AR245" s="147" t="s">
        <v>187</v>
      </c>
      <c r="AT245" s="147" t="s">
        <v>182</v>
      </c>
      <c r="AU245" s="147" t="s">
        <v>83</v>
      </c>
      <c r="AY245" s="17" t="s">
        <v>181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7" t="s">
        <v>83</v>
      </c>
      <c r="BK245" s="148">
        <f>ROUND(I245*H245,2)</f>
        <v>0</v>
      </c>
      <c r="BL245" s="17" t="s">
        <v>188</v>
      </c>
      <c r="BM245" s="147" t="s">
        <v>988</v>
      </c>
    </row>
    <row r="246" spans="2:65" s="1" customFormat="1" ht="29.25">
      <c r="B246" s="32"/>
      <c r="D246" s="149" t="s">
        <v>190</v>
      </c>
      <c r="F246" s="150" t="s">
        <v>987</v>
      </c>
      <c r="I246" s="151"/>
      <c r="L246" s="32"/>
      <c r="M246" s="152"/>
      <c r="T246" s="56"/>
      <c r="AT246" s="17" t="s">
        <v>190</v>
      </c>
      <c r="AU246" s="17" t="s">
        <v>83</v>
      </c>
    </row>
    <row r="247" spans="2:65" s="1" customFormat="1" ht="24.2" customHeight="1">
      <c r="B247" s="134"/>
      <c r="C247" s="135" t="s">
        <v>441</v>
      </c>
      <c r="D247" s="135" t="s">
        <v>182</v>
      </c>
      <c r="E247" s="136" t="s">
        <v>989</v>
      </c>
      <c r="F247" s="137" t="s">
        <v>990</v>
      </c>
      <c r="G247" s="138" t="s">
        <v>185</v>
      </c>
      <c r="H247" s="139">
        <v>8</v>
      </c>
      <c r="I247" s="140"/>
      <c r="J247" s="141">
        <f>ROUND(I247*H247,2)</f>
        <v>0</v>
      </c>
      <c r="K247" s="137" t="s">
        <v>854</v>
      </c>
      <c r="L247" s="142"/>
      <c r="M247" s="143" t="s">
        <v>1</v>
      </c>
      <c r="N247" s="144" t="s">
        <v>41</v>
      </c>
      <c r="P247" s="145">
        <f>O247*H247</f>
        <v>0</v>
      </c>
      <c r="Q247" s="145">
        <v>0</v>
      </c>
      <c r="R247" s="145">
        <f>Q247*H247</f>
        <v>0</v>
      </c>
      <c r="S247" s="145">
        <v>0</v>
      </c>
      <c r="T247" s="146">
        <f>S247*H247</f>
        <v>0</v>
      </c>
      <c r="AR247" s="147" t="s">
        <v>187</v>
      </c>
      <c r="AT247" s="147" t="s">
        <v>182</v>
      </c>
      <c r="AU247" s="147" t="s">
        <v>83</v>
      </c>
      <c r="AY247" s="17" t="s">
        <v>181</v>
      </c>
      <c r="BE247" s="148">
        <f>IF(N247="základní",J247,0)</f>
        <v>0</v>
      </c>
      <c r="BF247" s="148">
        <f>IF(N247="snížená",J247,0)</f>
        <v>0</v>
      </c>
      <c r="BG247" s="148">
        <f>IF(N247="zákl. přenesená",J247,0)</f>
        <v>0</v>
      </c>
      <c r="BH247" s="148">
        <f>IF(N247="sníž. přenesená",J247,0)</f>
        <v>0</v>
      </c>
      <c r="BI247" s="148">
        <f>IF(N247="nulová",J247,0)</f>
        <v>0</v>
      </c>
      <c r="BJ247" s="17" t="s">
        <v>83</v>
      </c>
      <c r="BK247" s="148">
        <f>ROUND(I247*H247,2)</f>
        <v>0</v>
      </c>
      <c r="BL247" s="17" t="s">
        <v>188</v>
      </c>
      <c r="BM247" s="147" t="s">
        <v>991</v>
      </c>
    </row>
    <row r="248" spans="2:65" s="1" customFormat="1" ht="19.5">
      <c r="B248" s="32"/>
      <c r="D248" s="149" t="s">
        <v>190</v>
      </c>
      <c r="F248" s="150" t="s">
        <v>990</v>
      </c>
      <c r="I248" s="151"/>
      <c r="L248" s="32"/>
      <c r="M248" s="152"/>
      <c r="T248" s="56"/>
      <c r="AT248" s="17" t="s">
        <v>190</v>
      </c>
      <c r="AU248" s="17" t="s">
        <v>83</v>
      </c>
    </row>
    <row r="249" spans="2:65" s="1" customFormat="1" ht="24.2" customHeight="1">
      <c r="B249" s="134"/>
      <c r="C249" s="135" t="s">
        <v>445</v>
      </c>
      <c r="D249" s="135" t="s">
        <v>182</v>
      </c>
      <c r="E249" s="136" t="s">
        <v>992</v>
      </c>
      <c r="F249" s="137" t="s">
        <v>993</v>
      </c>
      <c r="G249" s="138" t="s">
        <v>185</v>
      </c>
      <c r="H249" s="139">
        <v>2</v>
      </c>
      <c r="I249" s="140"/>
      <c r="J249" s="141">
        <f>ROUND(I249*H249,2)</f>
        <v>0</v>
      </c>
      <c r="K249" s="137" t="s">
        <v>854</v>
      </c>
      <c r="L249" s="142"/>
      <c r="M249" s="143" t="s">
        <v>1</v>
      </c>
      <c r="N249" s="144" t="s">
        <v>41</v>
      </c>
      <c r="P249" s="145">
        <f>O249*H249</f>
        <v>0</v>
      </c>
      <c r="Q249" s="145">
        <v>0</v>
      </c>
      <c r="R249" s="145">
        <f>Q249*H249</f>
        <v>0</v>
      </c>
      <c r="S249" s="145">
        <v>0</v>
      </c>
      <c r="T249" s="146">
        <f>S249*H249</f>
        <v>0</v>
      </c>
      <c r="AR249" s="147" t="s">
        <v>187</v>
      </c>
      <c r="AT249" s="147" t="s">
        <v>182</v>
      </c>
      <c r="AU249" s="147" t="s">
        <v>83</v>
      </c>
      <c r="AY249" s="17" t="s">
        <v>181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7" t="s">
        <v>83</v>
      </c>
      <c r="BK249" s="148">
        <f>ROUND(I249*H249,2)</f>
        <v>0</v>
      </c>
      <c r="BL249" s="17" t="s">
        <v>188</v>
      </c>
      <c r="BM249" s="147" t="s">
        <v>994</v>
      </c>
    </row>
    <row r="250" spans="2:65" s="1" customFormat="1" ht="19.5">
      <c r="B250" s="32"/>
      <c r="D250" s="149" t="s">
        <v>190</v>
      </c>
      <c r="F250" s="150" t="s">
        <v>993</v>
      </c>
      <c r="I250" s="151"/>
      <c r="L250" s="32"/>
      <c r="M250" s="152"/>
      <c r="T250" s="56"/>
      <c r="AT250" s="17" t="s">
        <v>190</v>
      </c>
      <c r="AU250" s="17" t="s">
        <v>83</v>
      </c>
    </row>
    <row r="251" spans="2:65" s="1" customFormat="1" ht="24.2" customHeight="1">
      <c r="B251" s="134"/>
      <c r="C251" s="135" t="s">
        <v>450</v>
      </c>
      <c r="D251" s="135" t="s">
        <v>182</v>
      </c>
      <c r="E251" s="136" t="s">
        <v>995</v>
      </c>
      <c r="F251" s="137" t="s">
        <v>996</v>
      </c>
      <c r="G251" s="138" t="s">
        <v>185</v>
      </c>
      <c r="H251" s="139">
        <v>1</v>
      </c>
      <c r="I251" s="140"/>
      <c r="J251" s="141">
        <f>ROUND(I251*H251,2)</f>
        <v>0</v>
      </c>
      <c r="K251" s="137" t="s">
        <v>854</v>
      </c>
      <c r="L251" s="142"/>
      <c r="M251" s="143" t="s">
        <v>1</v>
      </c>
      <c r="N251" s="144" t="s">
        <v>41</v>
      </c>
      <c r="P251" s="145">
        <f>O251*H251</f>
        <v>0</v>
      </c>
      <c r="Q251" s="145">
        <v>0</v>
      </c>
      <c r="R251" s="145">
        <f>Q251*H251</f>
        <v>0</v>
      </c>
      <c r="S251" s="145">
        <v>0</v>
      </c>
      <c r="T251" s="146">
        <f>S251*H251</f>
        <v>0</v>
      </c>
      <c r="AR251" s="147" t="s">
        <v>187</v>
      </c>
      <c r="AT251" s="147" t="s">
        <v>182</v>
      </c>
      <c r="AU251" s="147" t="s">
        <v>83</v>
      </c>
      <c r="AY251" s="17" t="s">
        <v>181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7" t="s">
        <v>83</v>
      </c>
      <c r="BK251" s="148">
        <f>ROUND(I251*H251,2)</f>
        <v>0</v>
      </c>
      <c r="BL251" s="17" t="s">
        <v>188</v>
      </c>
      <c r="BM251" s="147" t="s">
        <v>997</v>
      </c>
    </row>
    <row r="252" spans="2:65" s="1" customFormat="1" ht="19.5">
      <c r="B252" s="32"/>
      <c r="D252" s="149" t="s">
        <v>190</v>
      </c>
      <c r="F252" s="150" t="s">
        <v>996</v>
      </c>
      <c r="I252" s="151"/>
      <c r="L252" s="32"/>
      <c r="M252" s="152"/>
      <c r="T252" s="56"/>
      <c r="AT252" s="17" t="s">
        <v>190</v>
      </c>
      <c r="AU252" s="17" t="s">
        <v>83</v>
      </c>
    </row>
    <row r="253" spans="2:65" s="1" customFormat="1" ht="16.5" customHeight="1">
      <c r="B253" s="134"/>
      <c r="C253" s="135" t="s">
        <v>454</v>
      </c>
      <c r="D253" s="135" t="s">
        <v>182</v>
      </c>
      <c r="E253" s="136" t="s">
        <v>998</v>
      </c>
      <c r="F253" s="137" t="s">
        <v>999</v>
      </c>
      <c r="G253" s="138" t="s">
        <v>287</v>
      </c>
      <c r="H253" s="139">
        <v>9</v>
      </c>
      <c r="I253" s="140"/>
      <c r="J253" s="141">
        <f>ROUND(I253*H253,2)</f>
        <v>0</v>
      </c>
      <c r="K253" s="137" t="s">
        <v>880</v>
      </c>
      <c r="L253" s="142"/>
      <c r="M253" s="143" t="s">
        <v>1</v>
      </c>
      <c r="N253" s="144" t="s">
        <v>41</v>
      </c>
      <c r="P253" s="145">
        <f>O253*H253</f>
        <v>0</v>
      </c>
      <c r="Q253" s="145">
        <v>0</v>
      </c>
      <c r="R253" s="145">
        <f>Q253*H253</f>
        <v>0</v>
      </c>
      <c r="S253" s="145">
        <v>0</v>
      </c>
      <c r="T253" s="146">
        <f>S253*H253</f>
        <v>0</v>
      </c>
      <c r="AR253" s="147" t="s">
        <v>187</v>
      </c>
      <c r="AT253" s="147" t="s">
        <v>182</v>
      </c>
      <c r="AU253" s="147" t="s">
        <v>83</v>
      </c>
      <c r="AY253" s="17" t="s">
        <v>181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7" t="s">
        <v>83</v>
      </c>
      <c r="BK253" s="148">
        <f>ROUND(I253*H253,2)</f>
        <v>0</v>
      </c>
      <c r="BL253" s="17" t="s">
        <v>188</v>
      </c>
      <c r="BM253" s="147" t="s">
        <v>1000</v>
      </c>
    </row>
    <row r="254" spans="2:65" s="1" customFormat="1" ht="11.25">
      <c r="B254" s="32"/>
      <c r="D254" s="149" t="s">
        <v>190</v>
      </c>
      <c r="F254" s="150" t="s">
        <v>999</v>
      </c>
      <c r="I254" s="151"/>
      <c r="L254" s="32"/>
      <c r="M254" s="152"/>
      <c r="T254" s="56"/>
      <c r="AT254" s="17" t="s">
        <v>190</v>
      </c>
      <c r="AU254" s="17" t="s">
        <v>83</v>
      </c>
    </row>
    <row r="255" spans="2:65" s="1" customFormat="1" ht="24.2" customHeight="1">
      <c r="B255" s="134"/>
      <c r="C255" s="135" t="s">
        <v>458</v>
      </c>
      <c r="D255" s="135" t="s">
        <v>182</v>
      </c>
      <c r="E255" s="136" t="s">
        <v>1001</v>
      </c>
      <c r="F255" s="137" t="s">
        <v>1002</v>
      </c>
      <c r="G255" s="138" t="s">
        <v>185</v>
      </c>
      <c r="H255" s="139">
        <v>12</v>
      </c>
      <c r="I255" s="140"/>
      <c r="J255" s="141">
        <f>ROUND(I255*H255,2)</f>
        <v>0</v>
      </c>
      <c r="K255" s="137" t="s">
        <v>854</v>
      </c>
      <c r="L255" s="142"/>
      <c r="M255" s="143" t="s">
        <v>1</v>
      </c>
      <c r="N255" s="144" t="s">
        <v>41</v>
      </c>
      <c r="P255" s="145">
        <f>O255*H255</f>
        <v>0</v>
      </c>
      <c r="Q255" s="145">
        <v>0</v>
      </c>
      <c r="R255" s="145">
        <f>Q255*H255</f>
        <v>0</v>
      </c>
      <c r="S255" s="145">
        <v>0</v>
      </c>
      <c r="T255" s="146">
        <f>S255*H255</f>
        <v>0</v>
      </c>
      <c r="AR255" s="147" t="s">
        <v>187</v>
      </c>
      <c r="AT255" s="147" t="s">
        <v>182</v>
      </c>
      <c r="AU255" s="147" t="s">
        <v>83</v>
      </c>
      <c r="AY255" s="17" t="s">
        <v>181</v>
      </c>
      <c r="BE255" s="148">
        <f>IF(N255="základní",J255,0)</f>
        <v>0</v>
      </c>
      <c r="BF255" s="148">
        <f>IF(N255="snížená",J255,0)</f>
        <v>0</v>
      </c>
      <c r="BG255" s="148">
        <f>IF(N255="zákl. přenesená",J255,0)</f>
        <v>0</v>
      </c>
      <c r="BH255" s="148">
        <f>IF(N255="sníž. přenesená",J255,0)</f>
        <v>0</v>
      </c>
      <c r="BI255" s="148">
        <f>IF(N255="nulová",J255,0)</f>
        <v>0</v>
      </c>
      <c r="BJ255" s="17" t="s">
        <v>83</v>
      </c>
      <c r="BK255" s="148">
        <f>ROUND(I255*H255,2)</f>
        <v>0</v>
      </c>
      <c r="BL255" s="17" t="s">
        <v>188</v>
      </c>
      <c r="BM255" s="147" t="s">
        <v>1003</v>
      </c>
    </row>
    <row r="256" spans="2:65" s="1" customFormat="1" ht="11.25">
      <c r="B256" s="32"/>
      <c r="D256" s="149" t="s">
        <v>190</v>
      </c>
      <c r="F256" s="150" t="s">
        <v>1002</v>
      </c>
      <c r="I256" s="151"/>
      <c r="L256" s="32"/>
      <c r="M256" s="152"/>
      <c r="T256" s="56"/>
      <c r="AT256" s="17" t="s">
        <v>190</v>
      </c>
      <c r="AU256" s="17" t="s">
        <v>83</v>
      </c>
    </row>
    <row r="257" spans="2:65" s="1" customFormat="1" ht="55.5" customHeight="1">
      <c r="B257" s="134"/>
      <c r="C257" s="135" t="s">
        <v>463</v>
      </c>
      <c r="D257" s="135" t="s">
        <v>182</v>
      </c>
      <c r="E257" s="136" t="s">
        <v>1004</v>
      </c>
      <c r="F257" s="137" t="s">
        <v>1005</v>
      </c>
      <c r="G257" s="138" t="s">
        <v>185</v>
      </c>
      <c r="H257" s="139">
        <v>6</v>
      </c>
      <c r="I257" s="140"/>
      <c r="J257" s="141">
        <f>ROUND(I257*H257,2)</f>
        <v>0</v>
      </c>
      <c r="K257" s="137" t="s">
        <v>854</v>
      </c>
      <c r="L257" s="142"/>
      <c r="M257" s="143" t="s">
        <v>1</v>
      </c>
      <c r="N257" s="144" t="s">
        <v>41</v>
      </c>
      <c r="P257" s="145">
        <f>O257*H257</f>
        <v>0</v>
      </c>
      <c r="Q257" s="145">
        <v>0</v>
      </c>
      <c r="R257" s="145">
        <f>Q257*H257</f>
        <v>0</v>
      </c>
      <c r="S257" s="145">
        <v>0</v>
      </c>
      <c r="T257" s="146">
        <f>S257*H257</f>
        <v>0</v>
      </c>
      <c r="AR257" s="147" t="s">
        <v>187</v>
      </c>
      <c r="AT257" s="147" t="s">
        <v>182</v>
      </c>
      <c r="AU257" s="147" t="s">
        <v>83</v>
      </c>
      <c r="AY257" s="17" t="s">
        <v>181</v>
      </c>
      <c r="BE257" s="148">
        <f>IF(N257="základní",J257,0)</f>
        <v>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7" t="s">
        <v>83</v>
      </c>
      <c r="BK257" s="148">
        <f>ROUND(I257*H257,2)</f>
        <v>0</v>
      </c>
      <c r="BL257" s="17" t="s">
        <v>188</v>
      </c>
      <c r="BM257" s="147" t="s">
        <v>1006</v>
      </c>
    </row>
    <row r="258" spans="2:65" s="1" customFormat="1" ht="39">
      <c r="B258" s="32"/>
      <c r="D258" s="149" t="s">
        <v>190</v>
      </c>
      <c r="F258" s="150" t="s">
        <v>1005</v>
      </c>
      <c r="I258" s="151"/>
      <c r="L258" s="32"/>
      <c r="M258" s="152"/>
      <c r="T258" s="56"/>
      <c r="AT258" s="17" t="s">
        <v>190</v>
      </c>
      <c r="AU258" s="17" t="s">
        <v>83</v>
      </c>
    </row>
    <row r="259" spans="2:65" s="1" customFormat="1" ht="16.5" customHeight="1">
      <c r="B259" s="134"/>
      <c r="C259" s="135" t="s">
        <v>469</v>
      </c>
      <c r="D259" s="135" t="s">
        <v>182</v>
      </c>
      <c r="E259" s="136" t="s">
        <v>1007</v>
      </c>
      <c r="F259" s="137" t="s">
        <v>1008</v>
      </c>
      <c r="G259" s="138" t="s">
        <v>287</v>
      </c>
      <c r="H259" s="139">
        <v>1</v>
      </c>
      <c r="I259" s="140"/>
      <c r="J259" s="141">
        <f>ROUND(I259*H259,2)</f>
        <v>0</v>
      </c>
      <c r="K259" s="137" t="s">
        <v>880</v>
      </c>
      <c r="L259" s="142"/>
      <c r="M259" s="143" t="s">
        <v>1</v>
      </c>
      <c r="N259" s="144" t="s">
        <v>41</v>
      </c>
      <c r="P259" s="145">
        <f>O259*H259</f>
        <v>0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AR259" s="147" t="s">
        <v>187</v>
      </c>
      <c r="AT259" s="147" t="s">
        <v>182</v>
      </c>
      <c r="AU259" s="147" t="s">
        <v>83</v>
      </c>
      <c r="AY259" s="17" t="s">
        <v>181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83</v>
      </c>
      <c r="BK259" s="148">
        <f>ROUND(I259*H259,2)</f>
        <v>0</v>
      </c>
      <c r="BL259" s="17" t="s">
        <v>188</v>
      </c>
      <c r="BM259" s="147" t="s">
        <v>1009</v>
      </c>
    </row>
    <row r="260" spans="2:65" s="1" customFormat="1" ht="16.5" customHeight="1">
      <c r="B260" s="134"/>
      <c r="C260" s="135" t="s">
        <v>248</v>
      </c>
      <c r="D260" s="135" t="s">
        <v>182</v>
      </c>
      <c r="E260" s="136" t="s">
        <v>1010</v>
      </c>
      <c r="F260" s="137" t="s">
        <v>1011</v>
      </c>
      <c r="G260" s="138" t="s">
        <v>287</v>
      </c>
      <c r="H260" s="139">
        <v>1</v>
      </c>
      <c r="I260" s="140"/>
      <c r="J260" s="141">
        <f>ROUND(I260*H260,2)</f>
        <v>0</v>
      </c>
      <c r="K260" s="137" t="s">
        <v>880</v>
      </c>
      <c r="L260" s="142"/>
      <c r="M260" s="143" t="s">
        <v>1</v>
      </c>
      <c r="N260" s="144" t="s">
        <v>41</v>
      </c>
      <c r="P260" s="145">
        <f>O260*H260</f>
        <v>0</v>
      </c>
      <c r="Q260" s="145">
        <v>0</v>
      </c>
      <c r="R260" s="145">
        <f>Q260*H260</f>
        <v>0</v>
      </c>
      <c r="S260" s="145">
        <v>0</v>
      </c>
      <c r="T260" s="146">
        <f>S260*H260</f>
        <v>0</v>
      </c>
      <c r="AR260" s="147" t="s">
        <v>187</v>
      </c>
      <c r="AT260" s="147" t="s">
        <v>182</v>
      </c>
      <c r="AU260" s="147" t="s">
        <v>83</v>
      </c>
      <c r="AY260" s="17" t="s">
        <v>181</v>
      </c>
      <c r="BE260" s="148">
        <f>IF(N260="základní",J260,0)</f>
        <v>0</v>
      </c>
      <c r="BF260" s="148">
        <f>IF(N260="snížená",J260,0)</f>
        <v>0</v>
      </c>
      <c r="BG260" s="148">
        <f>IF(N260="zákl. přenesená",J260,0)</f>
        <v>0</v>
      </c>
      <c r="BH260" s="148">
        <f>IF(N260="sníž. přenesená",J260,0)</f>
        <v>0</v>
      </c>
      <c r="BI260" s="148">
        <f>IF(N260="nulová",J260,0)</f>
        <v>0</v>
      </c>
      <c r="BJ260" s="17" t="s">
        <v>83</v>
      </c>
      <c r="BK260" s="148">
        <f>ROUND(I260*H260,2)</f>
        <v>0</v>
      </c>
      <c r="BL260" s="17" t="s">
        <v>188</v>
      </c>
      <c r="BM260" s="147" t="s">
        <v>1012</v>
      </c>
    </row>
    <row r="261" spans="2:65" s="1" customFormat="1" ht="21.75" customHeight="1">
      <c r="B261" s="134"/>
      <c r="C261" s="135" t="s">
        <v>481</v>
      </c>
      <c r="D261" s="135" t="s">
        <v>182</v>
      </c>
      <c r="E261" s="136" t="s">
        <v>1013</v>
      </c>
      <c r="F261" s="137" t="s">
        <v>1014</v>
      </c>
      <c r="G261" s="138" t="s">
        <v>868</v>
      </c>
      <c r="H261" s="139">
        <v>7.1999999999999995E-2</v>
      </c>
      <c r="I261" s="140"/>
      <c r="J261" s="141">
        <f>ROUND(I261*H261,2)</f>
        <v>0</v>
      </c>
      <c r="K261" s="137" t="s">
        <v>854</v>
      </c>
      <c r="L261" s="142"/>
      <c r="M261" s="143" t="s">
        <v>1</v>
      </c>
      <c r="N261" s="144" t="s">
        <v>41</v>
      </c>
      <c r="P261" s="145">
        <f>O261*H261</f>
        <v>0</v>
      </c>
      <c r="Q261" s="145">
        <v>0</v>
      </c>
      <c r="R261" s="145">
        <f>Q261*H261</f>
        <v>0</v>
      </c>
      <c r="S261" s="145">
        <v>0</v>
      </c>
      <c r="T261" s="146">
        <f>S261*H261</f>
        <v>0</v>
      </c>
      <c r="AR261" s="147" t="s">
        <v>187</v>
      </c>
      <c r="AT261" s="147" t="s">
        <v>182</v>
      </c>
      <c r="AU261" s="147" t="s">
        <v>83</v>
      </c>
      <c r="AY261" s="17" t="s">
        <v>181</v>
      </c>
      <c r="BE261" s="148">
        <f>IF(N261="základní",J261,0)</f>
        <v>0</v>
      </c>
      <c r="BF261" s="148">
        <f>IF(N261="snížená",J261,0)</f>
        <v>0</v>
      </c>
      <c r="BG261" s="148">
        <f>IF(N261="zákl. přenesená",J261,0)</f>
        <v>0</v>
      </c>
      <c r="BH261" s="148">
        <f>IF(N261="sníž. přenesená",J261,0)</f>
        <v>0</v>
      </c>
      <c r="BI261" s="148">
        <f>IF(N261="nulová",J261,0)</f>
        <v>0</v>
      </c>
      <c r="BJ261" s="17" t="s">
        <v>83</v>
      </c>
      <c r="BK261" s="148">
        <f>ROUND(I261*H261,2)</f>
        <v>0</v>
      </c>
      <c r="BL261" s="17" t="s">
        <v>188</v>
      </c>
      <c r="BM261" s="147" t="s">
        <v>364</v>
      </c>
    </row>
    <row r="262" spans="2:65" s="11" customFormat="1" ht="25.9" customHeight="1">
      <c r="B262" s="124"/>
      <c r="D262" s="125" t="s">
        <v>75</v>
      </c>
      <c r="E262" s="126" t="s">
        <v>1015</v>
      </c>
      <c r="F262" s="126" t="s">
        <v>1016</v>
      </c>
      <c r="I262" s="127"/>
      <c r="J262" s="128">
        <f>BK262</f>
        <v>0</v>
      </c>
      <c r="L262" s="124"/>
      <c r="M262" s="129"/>
      <c r="P262" s="130">
        <f>SUM(P263:P280)</f>
        <v>0</v>
      </c>
      <c r="R262" s="130">
        <f>SUM(R263:R280)</f>
        <v>0</v>
      </c>
      <c r="T262" s="131">
        <f>SUM(T263:T280)</f>
        <v>0</v>
      </c>
      <c r="AR262" s="125" t="s">
        <v>85</v>
      </c>
      <c r="AT262" s="132" t="s">
        <v>75</v>
      </c>
      <c r="AU262" s="132" t="s">
        <v>76</v>
      </c>
      <c r="AY262" s="125" t="s">
        <v>181</v>
      </c>
      <c r="BK262" s="133">
        <f>SUM(BK263:BK280)</f>
        <v>0</v>
      </c>
    </row>
    <row r="263" spans="2:65" s="1" customFormat="1" ht="62.65" customHeight="1">
      <c r="B263" s="134"/>
      <c r="C263" s="135" t="s">
        <v>487</v>
      </c>
      <c r="D263" s="135" t="s">
        <v>182</v>
      </c>
      <c r="E263" s="136" t="s">
        <v>1017</v>
      </c>
      <c r="F263" s="137" t="s">
        <v>1018</v>
      </c>
      <c r="G263" s="138" t="s">
        <v>185</v>
      </c>
      <c r="H263" s="139">
        <v>1</v>
      </c>
      <c r="I263" s="140"/>
      <c r="J263" s="141">
        <f>ROUND(I263*H263,2)</f>
        <v>0</v>
      </c>
      <c r="K263" s="137" t="s">
        <v>854</v>
      </c>
      <c r="L263" s="142"/>
      <c r="M263" s="143" t="s">
        <v>1</v>
      </c>
      <c r="N263" s="144" t="s">
        <v>41</v>
      </c>
      <c r="P263" s="145">
        <f>O263*H263</f>
        <v>0</v>
      </c>
      <c r="Q263" s="145">
        <v>0</v>
      </c>
      <c r="R263" s="145">
        <f>Q263*H263</f>
        <v>0</v>
      </c>
      <c r="S263" s="145">
        <v>0</v>
      </c>
      <c r="T263" s="146">
        <f>S263*H263</f>
        <v>0</v>
      </c>
      <c r="AR263" s="147" t="s">
        <v>187</v>
      </c>
      <c r="AT263" s="147" t="s">
        <v>182</v>
      </c>
      <c r="AU263" s="147" t="s">
        <v>83</v>
      </c>
      <c r="AY263" s="17" t="s">
        <v>181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7" t="s">
        <v>83</v>
      </c>
      <c r="BK263" s="148">
        <f>ROUND(I263*H263,2)</f>
        <v>0</v>
      </c>
      <c r="BL263" s="17" t="s">
        <v>188</v>
      </c>
      <c r="BM263" s="147" t="s">
        <v>1019</v>
      </c>
    </row>
    <row r="264" spans="2:65" s="1" customFormat="1" ht="39">
      <c r="B264" s="32"/>
      <c r="D264" s="149" t="s">
        <v>190</v>
      </c>
      <c r="F264" s="150" t="s">
        <v>1018</v>
      </c>
      <c r="I264" s="151"/>
      <c r="L264" s="32"/>
      <c r="M264" s="152"/>
      <c r="T264" s="56"/>
      <c r="AT264" s="17" t="s">
        <v>190</v>
      </c>
      <c r="AU264" s="17" t="s">
        <v>83</v>
      </c>
    </row>
    <row r="265" spans="2:65" s="1" customFormat="1" ht="62.65" customHeight="1">
      <c r="B265" s="134"/>
      <c r="C265" s="135" t="s">
        <v>1020</v>
      </c>
      <c r="D265" s="135" t="s">
        <v>182</v>
      </c>
      <c r="E265" s="136" t="s">
        <v>1021</v>
      </c>
      <c r="F265" s="137" t="s">
        <v>1022</v>
      </c>
      <c r="G265" s="138" t="s">
        <v>185</v>
      </c>
      <c r="H265" s="139">
        <v>1</v>
      </c>
      <c r="I265" s="140"/>
      <c r="J265" s="141">
        <f>ROUND(I265*H265,2)</f>
        <v>0</v>
      </c>
      <c r="K265" s="137" t="s">
        <v>854</v>
      </c>
      <c r="L265" s="142"/>
      <c r="M265" s="143" t="s">
        <v>1</v>
      </c>
      <c r="N265" s="144" t="s">
        <v>41</v>
      </c>
      <c r="P265" s="145">
        <f>O265*H265</f>
        <v>0</v>
      </c>
      <c r="Q265" s="145">
        <v>0</v>
      </c>
      <c r="R265" s="145">
        <f>Q265*H265</f>
        <v>0</v>
      </c>
      <c r="S265" s="145">
        <v>0</v>
      </c>
      <c r="T265" s="146">
        <f>S265*H265</f>
        <v>0</v>
      </c>
      <c r="AR265" s="147" t="s">
        <v>187</v>
      </c>
      <c r="AT265" s="147" t="s">
        <v>182</v>
      </c>
      <c r="AU265" s="147" t="s">
        <v>83</v>
      </c>
      <c r="AY265" s="17" t="s">
        <v>181</v>
      </c>
      <c r="BE265" s="148">
        <f>IF(N265="základní",J265,0)</f>
        <v>0</v>
      </c>
      <c r="BF265" s="148">
        <f>IF(N265="snížená",J265,0)</f>
        <v>0</v>
      </c>
      <c r="BG265" s="148">
        <f>IF(N265="zákl. přenesená",J265,0)</f>
        <v>0</v>
      </c>
      <c r="BH265" s="148">
        <f>IF(N265="sníž. přenesená",J265,0)</f>
        <v>0</v>
      </c>
      <c r="BI265" s="148">
        <f>IF(N265="nulová",J265,0)</f>
        <v>0</v>
      </c>
      <c r="BJ265" s="17" t="s">
        <v>83</v>
      </c>
      <c r="BK265" s="148">
        <f>ROUND(I265*H265,2)</f>
        <v>0</v>
      </c>
      <c r="BL265" s="17" t="s">
        <v>188</v>
      </c>
      <c r="BM265" s="147" t="s">
        <v>1023</v>
      </c>
    </row>
    <row r="266" spans="2:65" s="1" customFormat="1" ht="39">
      <c r="B266" s="32"/>
      <c r="D266" s="149" t="s">
        <v>190</v>
      </c>
      <c r="F266" s="150" t="s">
        <v>1022</v>
      </c>
      <c r="I266" s="151"/>
      <c r="L266" s="32"/>
      <c r="M266" s="152"/>
      <c r="T266" s="56"/>
      <c r="AT266" s="17" t="s">
        <v>190</v>
      </c>
      <c r="AU266" s="17" t="s">
        <v>83</v>
      </c>
    </row>
    <row r="267" spans="2:65" s="1" customFormat="1" ht="62.65" customHeight="1">
      <c r="B267" s="134"/>
      <c r="C267" s="135" t="s">
        <v>793</v>
      </c>
      <c r="D267" s="135" t="s">
        <v>182</v>
      </c>
      <c r="E267" s="136" t="s">
        <v>1024</v>
      </c>
      <c r="F267" s="137" t="s">
        <v>1025</v>
      </c>
      <c r="G267" s="138" t="s">
        <v>185</v>
      </c>
      <c r="H267" s="139">
        <v>1</v>
      </c>
      <c r="I267" s="140"/>
      <c r="J267" s="141">
        <f>ROUND(I267*H267,2)</f>
        <v>0</v>
      </c>
      <c r="K267" s="137" t="s">
        <v>854</v>
      </c>
      <c r="L267" s="142"/>
      <c r="M267" s="143" t="s">
        <v>1</v>
      </c>
      <c r="N267" s="144" t="s">
        <v>41</v>
      </c>
      <c r="P267" s="145">
        <f>O267*H267</f>
        <v>0</v>
      </c>
      <c r="Q267" s="145">
        <v>0</v>
      </c>
      <c r="R267" s="145">
        <f>Q267*H267</f>
        <v>0</v>
      </c>
      <c r="S267" s="145">
        <v>0</v>
      </c>
      <c r="T267" s="146">
        <f>S267*H267</f>
        <v>0</v>
      </c>
      <c r="AR267" s="147" t="s">
        <v>187</v>
      </c>
      <c r="AT267" s="147" t="s">
        <v>182</v>
      </c>
      <c r="AU267" s="147" t="s">
        <v>83</v>
      </c>
      <c r="AY267" s="17" t="s">
        <v>181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7" t="s">
        <v>83</v>
      </c>
      <c r="BK267" s="148">
        <f>ROUND(I267*H267,2)</f>
        <v>0</v>
      </c>
      <c r="BL267" s="17" t="s">
        <v>188</v>
      </c>
      <c r="BM267" s="147" t="s">
        <v>1026</v>
      </c>
    </row>
    <row r="268" spans="2:65" s="1" customFormat="1" ht="39">
      <c r="B268" s="32"/>
      <c r="D268" s="149" t="s">
        <v>190</v>
      </c>
      <c r="F268" s="150" t="s">
        <v>1025</v>
      </c>
      <c r="I268" s="151"/>
      <c r="L268" s="32"/>
      <c r="M268" s="152"/>
      <c r="T268" s="56"/>
      <c r="AT268" s="17" t="s">
        <v>190</v>
      </c>
      <c r="AU268" s="17" t="s">
        <v>83</v>
      </c>
    </row>
    <row r="269" spans="2:65" s="1" customFormat="1" ht="62.65" customHeight="1">
      <c r="B269" s="134"/>
      <c r="C269" s="135" t="s">
        <v>1027</v>
      </c>
      <c r="D269" s="135" t="s">
        <v>182</v>
      </c>
      <c r="E269" s="136" t="s">
        <v>1028</v>
      </c>
      <c r="F269" s="137" t="s">
        <v>1029</v>
      </c>
      <c r="G269" s="138" t="s">
        <v>185</v>
      </c>
      <c r="H269" s="139">
        <v>1</v>
      </c>
      <c r="I269" s="140"/>
      <c r="J269" s="141">
        <f>ROUND(I269*H269,2)</f>
        <v>0</v>
      </c>
      <c r="K269" s="137" t="s">
        <v>854</v>
      </c>
      <c r="L269" s="142"/>
      <c r="M269" s="143" t="s">
        <v>1</v>
      </c>
      <c r="N269" s="144" t="s">
        <v>41</v>
      </c>
      <c r="P269" s="145">
        <f>O269*H269</f>
        <v>0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AR269" s="147" t="s">
        <v>187</v>
      </c>
      <c r="AT269" s="147" t="s">
        <v>182</v>
      </c>
      <c r="AU269" s="147" t="s">
        <v>83</v>
      </c>
      <c r="AY269" s="17" t="s">
        <v>181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7" t="s">
        <v>83</v>
      </c>
      <c r="BK269" s="148">
        <f>ROUND(I269*H269,2)</f>
        <v>0</v>
      </c>
      <c r="BL269" s="17" t="s">
        <v>188</v>
      </c>
      <c r="BM269" s="147" t="s">
        <v>1030</v>
      </c>
    </row>
    <row r="270" spans="2:65" s="1" customFormat="1" ht="39">
      <c r="B270" s="32"/>
      <c r="D270" s="149" t="s">
        <v>190</v>
      </c>
      <c r="F270" s="150" t="s">
        <v>1029</v>
      </c>
      <c r="I270" s="151"/>
      <c r="L270" s="32"/>
      <c r="M270" s="152"/>
      <c r="T270" s="56"/>
      <c r="AT270" s="17" t="s">
        <v>190</v>
      </c>
      <c r="AU270" s="17" t="s">
        <v>83</v>
      </c>
    </row>
    <row r="271" spans="2:65" s="1" customFormat="1" ht="62.65" customHeight="1">
      <c r="B271" s="134"/>
      <c r="C271" s="135" t="s">
        <v>796</v>
      </c>
      <c r="D271" s="135" t="s">
        <v>182</v>
      </c>
      <c r="E271" s="136" t="s">
        <v>1031</v>
      </c>
      <c r="F271" s="137" t="s">
        <v>1032</v>
      </c>
      <c r="G271" s="138" t="s">
        <v>185</v>
      </c>
      <c r="H271" s="139">
        <v>2</v>
      </c>
      <c r="I271" s="140"/>
      <c r="J271" s="141">
        <f>ROUND(I271*H271,2)</f>
        <v>0</v>
      </c>
      <c r="K271" s="137" t="s">
        <v>854</v>
      </c>
      <c r="L271" s="142"/>
      <c r="M271" s="143" t="s">
        <v>1</v>
      </c>
      <c r="N271" s="144" t="s">
        <v>41</v>
      </c>
      <c r="P271" s="145">
        <f>O271*H271</f>
        <v>0</v>
      </c>
      <c r="Q271" s="145">
        <v>0</v>
      </c>
      <c r="R271" s="145">
        <f>Q271*H271</f>
        <v>0</v>
      </c>
      <c r="S271" s="145">
        <v>0</v>
      </c>
      <c r="T271" s="146">
        <f>S271*H271</f>
        <v>0</v>
      </c>
      <c r="AR271" s="147" t="s">
        <v>187</v>
      </c>
      <c r="AT271" s="147" t="s">
        <v>182</v>
      </c>
      <c r="AU271" s="147" t="s">
        <v>83</v>
      </c>
      <c r="AY271" s="17" t="s">
        <v>181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83</v>
      </c>
      <c r="BK271" s="148">
        <f>ROUND(I271*H271,2)</f>
        <v>0</v>
      </c>
      <c r="BL271" s="17" t="s">
        <v>188</v>
      </c>
      <c r="BM271" s="147" t="s">
        <v>1033</v>
      </c>
    </row>
    <row r="272" spans="2:65" s="1" customFormat="1" ht="39">
      <c r="B272" s="32"/>
      <c r="D272" s="149" t="s">
        <v>190</v>
      </c>
      <c r="F272" s="150" t="s">
        <v>1032</v>
      </c>
      <c r="I272" s="151"/>
      <c r="L272" s="32"/>
      <c r="M272" s="152"/>
      <c r="T272" s="56"/>
      <c r="AT272" s="17" t="s">
        <v>190</v>
      </c>
      <c r="AU272" s="17" t="s">
        <v>83</v>
      </c>
    </row>
    <row r="273" spans="2:65" s="1" customFormat="1" ht="62.65" customHeight="1">
      <c r="B273" s="134"/>
      <c r="C273" s="135" t="s">
        <v>1034</v>
      </c>
      <c r="D273" s="135" t="s">
        <v>182</v>
      </c>
      <c r="E273" s="136" t="s">
        <v>1035</v>
      </c>
      <c r="F273" s="137" t="s">
        <v>1036</v>
      </c>
      <c r="G273" s="138" t="s">
        <v>185</v>
      </c>
      <c r="H273" s="139">
        <v>1</v>
      </c>
      <c r="I273" s="140"/>
      <c r="J273" s="141">
        <f>ROUND(I273*H273,2)</f>
        <v>0</v>
      </c>
      <c r="K273" s="137" t="s">
        <v>854</v>
      </c>
      <c r="L273" s="142"/>
      <c r="M273" s="143" t="s">
        <v>1</v>
      </c>
      <c r="N273" s="144" t="s">
        <v>41</v>
      </c>
      <c r="P273" s="145">
        <f>O273*H273</f>
        <v>0</v>
      </c>
      <c r="Q273" s="145">
        <v>0</v>
      </c>
      <c r="R273" s="145">
        <f>Q273*H273</f>
        <v>0</v>
      </c>
      <c r="S273" s="145">
        <v>0</v>
      </c>
      <c r="T273" s="146">
        <f>S273*H273</f>
        <v>0</v>
      </c>
      <c r="AR273" s="147" t="s">
        <v>187</v>
      </c>
      <c r="AT273" s="147" t="s">
        <v>182</v>
      </c>
      <c r="AU273" s="147" t="s">
        <v>83</v>
      </c>
      <c r="AY273" s="17" t="s">
        <v>181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7" t="s">
        <v>83</v>
      </c>
      <c r="BK273" s="148">
        <f>ROUND(I273*H273,2)</f>
        <v>0</v>
      </c>
      <c r="BL273" s="17" t="s">
        <v>188</v>
      </c>
      <c r="BM273" s="147" t="s">
        <v>1037</v>
      </c>
    </row>
    <row r="274" spans="2:65" s="1" customFormat="1" ht="39">
      <c r="B274" s="32"/>
      <c r="D274" s="149" t="s">
        <v>190</v>
      </c>
      <c r="F274" s="150" t="s">
        <v>1036</v>
      </c>
      <c r="I274" s="151"/>
      <c r="L274" s="32"/>
      <c r="M274" s="152"/>
      <c r="T274" s="56"/>
      <c r="AT274" s="17" t="s">
        <v>190</v>
      </c>
      <c r="AU274" s="17" t="s">
        <v>83</v>
      </c>
    </row>
    <row r="275" spans="2:65" s="1" customFormat="1" ht="62.65" customHeight="1">
      <c r="B275" s="134"/>
      <c r="C275" s="135" t="s">
        <v>799</v>
      </c>
      <c r="D275" s="135" t="s">
        <v>182</v>
      </c>
      <c r="E275" s="136" t="s">
        <v>1038</v>
      </c>
      <c r="F275" s="137" t="s">
        <v>1039</v>
      </c>
      <c r="G275" s="138" t="s">
        <v>185</v>
      </c>
      <c r="H275" s="139">
        <v>1</v>
      </c>
      <c r="I275" s="140"/>
      <c r="J275" s="141">
        <f>ROUND(I275*H275,2)</f>
        <v>0</v>
      </c>
      <c r="K275" s="137" t="s">
        <v>854</v>
      </c>
      <c r="L275" s="142"/>
      <c r="M275" s="143" t="s">
        <v>1</v>
      </c>
      <c r="N275" s="144" t="s">
        <v>41</v>
      </c>
      <c r="P275" s="145">
        <f>O275*H275</f>
        <v>0</v>
      </c>
      <c r="Q275" s="145">
        <v>0</v>
      </c>
      <c r="R275" s="145">
        <f>Q275*H275</f>
        <v>0</v>
      </c>
      <c r="S275" s="145">
        <v>0</v>
      </c>
      <c r="T275" s="146">
        <f>S275*H275</f>
        <v>0</v>
      </c>
      <c r="AR275" s="147" t="s">
        <v>187</v>
      </c>
      <c r="AT275" s="147" t="s">
        <v>182</v>
      </c>
      <c r="AU275" s="147" t="s">
        <v>83</v>
      </c>
      <c r="AY275" s="17" t="s">
        <v>181</v>
      </c>
      <c r="BE275" s="148">
        <f>IF(N275="základní",J275,0)</f>
        <v>0</v>
      </c>
      <c r="BF275" s="148">
        <f>IF(N275="snížená",J275,0)</f>
        <v>0</v>
      </c>
      <c r="BG275" s="148">
        <f>IF(N275="zákl. přenesená",J275,0)</f>
        <v>0</v>
      </c>
      <c r="BH275" s="148">
        <f>IF(N275="sníž. přenesená",J275,0)</f>
        <v>0</v>
      </c>
      <c r="BI275" s="148">
        <f>IF(N275="nulová",J275,0)</f>
        <v>0</v>
      </c>
      <c r="BJ275" s="17" t="s">
        <v>83</v>
      </c>
      <c r="BK275" s="148">
        <f>ROUND(I275*H275,2)</f>
        <v>0</v>
      </c>
      <c r="BL275" s="17" t="s">
        <v>188</v>
      </c>
      <c r="BM275" s="147" t="s">
        <v>1040</v>
      </c>
    </row>
    <row r="276" spans="2:65" s="1" customFormat="1" ht="39">
      <c r="B276" s="32"/>
      <c r="D276" s="149" t="s">
        <v>190</v>
      </c>
      <c r="F276" s="150" t="s">
        <v>1039</v>
      </c>
      <c r="I276" s="151"/>
      <c r="L276" s="32"/>
      <c r="M276" s="152"/>
      <c r="T276" s="56"/>
      <c r="AT276" s="17" t="s">
        <v>190</v>
      </c>
      <c r="AU276" s="17" t="s">
        <v>83</v>
      </c>
    </row>
    <row r="277" spans="2:65" s="1" customFormat="1" ht="24.2" customHeight="1">
      <c r="B277" s="134"/>
      <c r="C277" s="135" t="s">
        <v>1041</v>
      </c>
      <c r="D277" s="135" t="s">
        <v>182</v>
      </c>
      <c r="E277" s="136" t="s">
        <v>1042</v>
      </c>
      <c r="F277" s="137" t="s">
        <v>1043</v>
      </c>
      <c r="G277" s="138" t="s">
        <v>185</v>
      </c>
      <c r="H277" s="139">
        <v>1</v>
      </c>
      <c r="I277" s="140"/>
      <c r="J277" s="141">
        <f>ROUND(I277*H277,2)</f>
        <v>0</v>
      </c>
      <c r="K277" s="137" t="s">
        <v>880</v>
      </c>
      <c r="L277" s="142"/>
      <c r="M277" s="143" t="s">
        <v>1</v>
      </c>
      <c r="N277" s="144" t="s">
        <v>41</v>
      </c>
      <c r="P277" s="145">
        <f>O277*H277</f>
        <v>0</v>
      </c>
      <c r="Q277" s="145">
        <v>0</v>
      </c>
      <c r="R277" s="145">
        <f>Q277*H277</f>
        <v>0</v>
      </c>
      <c r="S277" s="145">
        <v>0</v>
      </c>
      <c r="T277" s="146">
        <f>S277*H277</f>
        <v>0</v>
      </c>
      <c r="AR277" s="147" t="s">
        <v>187</v>
      </c>
      <c r="AT277" s="147" t="s">
        <v>182</v>
      </c>
      <c r="AU277" s="147" t="s">
        <v>83</v>
      </c>
      <c r="AY277" s="17" t="s">
        <v>181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7" t="s">
        <v>83</v>
      </c>
      <c r="BK277" s="148">
        <f>ROUND(I277*H277,2)</f>
        <v>0</v>
      </c>
      <c r="BL277" s="17" t="s">
        <v>188</v>
      </c>
      <c r="BM277" s="147" t="s">
        <v>1044</v>
      </c>
    </row>
    <row r="278" spans="2:65" s="1" customFormat="1" ht="19.5">
      <c r="B278" s="32"/>
      <c r="D278" s="149" t="s">
        <v>190</v>
      </c>
      <c r="F278" s="150" t="s">
        <v>1043</v>
      </c>
      <c r="I278" s="151"/>
      <c r="L278" s="32"/>
      <c r="M278" s="152"/>
      <c r="T278" s="56"/>
      <c r="AT278" s="17" t="s">
        <v>190</v>
      </c>
      <c r="AU278" s="17" t="s">
        <v>83</v>
      </c>
    </row>
    <row r="279" spans="2:65" s="1" customFormat="1" ht="24.2" customHeight="1">
      <c r="B279" s="134"/>
      <c r="C279" s="135" t="s">
        <v>802</v>
      </c>
      <c r="D279" s="135" t="s">
        <v>182</v>
      </c>
      <c r="E279" s="136" t="s">
        <v>1045</v>
      </c>
      <c r="F279" s="137" t="s">
        <v>1046</v>
      </c>
      <c r="G279" s="138" t="s">
        <v>868</v>
      </c>
      <c r="H279" s="139">
        <v>0.39200000000000002</v>
      </c>
      <c r="I279" s="140"/>
      <c r="J279" s="141">
        <f>ROUND(I279*H279,2)</f>
        <v>0</v>
      </c>
      <c r="K279" s="137" t="s">
        <v>854</v>
      </c>
      <c r="L279" s="142"/>
      <c r="M279" s="143" t="s">
        <v>1</v>
      </c>
      <c r="N279" s="144" t="s">
        <v>41</v>
      </c>
      <c r="P279" s="145">
        <f>O279*H279</f>
        <v>0</v>
      </c>
      <c r="Q279" s="145">
        <v>0</v>
      </c>
      <c r="R279" s="145">
        <f>Q279*H279</f>
        <v>0</v>
      </c>
      <c r="S279" s="145">
        <v>0</v>
      </c>
      <c r="T279" s="146">
        <f>S279*H279</f>
        <v>0</v>
      </c>
      <c r="AR279" s="147" t="s">
        <v>187</v>
      </c>
      <c r="AT279" s="147" t="s">
        <v>182</v>
      </c>
      <c r="AU279" s="147" t="s">
        <v>83</v>
      </c>
      <c r="AY279" s="17" t="s">
        <v>181</v>
      </c>
      <c r="BE279" s="148">
        <f>IF(N279="základní",J279,0)</f>
        <v>0</v>
      </c>
      <c r="BF279" s="148">
        <f>IF(N279="snížená",J279,0)</f>
        <v>0</v>
      </c>
      <c r="BG279" s="148">
        <f>IF(N279="zákl. přenesená",J279,0)</f>
        <v>0</v>
      </c>
      <c r="BH279" s="148">
        <f>IF(N279="sníž. přenesená",J279,0)</f>
        <v>0</v>
      </c>
      <c r="BI279" s="148">
        <f>IF(N279="nulová",J279,0)</f>
        <v>0</v>
      </c>
      <c r="BJ279" s="17" t="s">
        <v>83</v>
      </c>
      <c r="BK279" s="148">
        <f>ROUND(I279*H279,2)</f>
        <v>0</v>
      </c>
      <c r="BL279" s="17" t="s">
        <v>188</v>
      </c>
      <c r="BM279" s="147" t="s">
        <v>1047</v>
      </c>
    </row>
    <row r="280" spans="2:65" s="1" customFormat="1" ht="11.25">
      <c r="B280" s="32"/>
      <c r="D280" s="149" t="s">
        <v>190</v>
      </c>
      <c r="F280" s="150" t="s">
        <v>1046</v>
      </c>
      <c r="I280" s="151"/>
      <c r="L280" s="32"/>
      <c r="M280" s="152"/>
      <c r="T280" s="56"/>
      <c r="AT280" s="17" t="s">
        <v>190</v>
      </c>
      <c r="AU280" s="17" t="s">
        <v>83</v>
      </c>
    </row>
    <row r="281" spans="2:65" s="11" customFormat="1" ht="25.9" customHeight="1">
      <c r="B281" s="124"/>
      <c r="D281" s="125" t="s">
        <v>75</v>
      </c>
      <c r="E281" s="126" t="s">
        <v>1048</v>
      </c>
      <c r="F281" s="126" t="s">
        <v>1049</v>
      </c>
      <c r="I281" s="127"/>
      <c r="J281" s="128">
        <f>BK281</f>
        <v>0</v>
      </c>
      <c r="L281" s="124"/>
      <c r="M281" s="129"/>
      <c r="P281" s="130">
        <f>SUM(P282:P306)</f>
        <v>0</v>
      </c>
      <c r="R281" s="130">
        <f>SUM(R282:R306)</f>
        <v>0</v>
      </c>
      <c r="T281" s="131">
        <f>SUM(T282:T306)</f>
        <v>0</v>
      </c>
      <c r="AR281" s="125" t="s">
        <v>83</v>
      </c>
      <c r="AT281" s="132" t="s">
        <v>75</v>
      </c>
      <c r="AU281" s="132" t="s">
        <v>76</v>
      </c>
      <c r="AY281" s="125" t="s">
        <v>181</v>
      </c>
      <c r="BK281" s="133">
        <f>SUM(BK282:BK306)</f>
        <v>0</v>
      </c>
    </row>
    <row r="282" spans="2:65" s="1" customFormat="1" ht="21.75" customHeight="1">
      <c r="B282" s="134"/>
      <c r="C282" s="135" t="s">
        <v>1050</v>
      </c>
      <c r="D282" s="135" t="s">
        <v>182</v>
      </c>
      <c r="E282" s="136" t="s">
        <v>1051</v>
      </c>
      <c r="F282" s="137" t="s">
        <v>1052</v>
      </c>
      <c r="G282" s="138" t="s">
        <v>734</v>
      </c>
      <c r="H282" s="139">
        <v>80</v>
      </c>
      <c r="I282" s="140"/>
      <c r="J282" s="141">
        <f>ROUND(I282*H282,2)</f>
        <v>0</v>
      </c>
      <c r="K282" s="137" t="s">
        <v>880</v>
      </c>
      <c r="L282" s="142"/>
      <c r="M282" s="143" t="s">
        <v>1</v>
      </c>
      <c r="N282" s="144" t="s">
        <v>41</v>
      </c>
      <c r="P282" s="145">
        <f>O282*H282</f>
        <v>0</v>
      </c>
      <c r="Q282" s="145">
        <v>0</v>
      </c>
      <c r="R282" s="145">
        <f>Q282*H282</f>
        <v>0</v>
      </c>
      <c r="S282" s="145">
        <v>0</v>
      </c>
      <c r="T282" s="146">
        <f>S282*H282</f>
        <v>0</v>
      </c>
      <c r="AR282" s="147" t="s">
        <v>220</v>
      </c>
      <c r="AT282" s="147" t="s">
        <v>182</v>
      </c>
      <c r="AU282" s="147" t="s">
        <v>83</v>
      </c>
      <c r="AY282" s="17" t="s">
        <v>181</v>
      </c>
      <c r="BE282" s="148">
        <f>IF(N282="základní",J282,0)</f>
        <v>0</v>
      </c>
      <c r="BF282" s="148">
        <f>IF(N282="snížená",J282,0)</f>
        <v>0</v>
      </c>
      <c r="BG282" s="148">
        <f>IF(N282="zákl. přenesená",J282,0)</f>
        <v>0</v>
      </c>
      <c r="BH282" s="148">
        <f>IF(N282="sníž. přenesená",J282,0)</f>
        <v>0</v>
      </c>
      <c r="BI282" s="148">
        <f>IF(N282="nulová",J282,0)</f>
        <v>0</v>
      </c>
      <c r="BJ282" s="17" t="s">
        <v>83</v>
      </c>
      <c r="BK282" s="148">
        <f>ROUND(I282*H282,2)</f>
        <v>0</v>
      </c>
      <c r="BL282" s="17" t="s">
        <v>200</v>
      </c>
      <c r="BM282" s="147" t="s">
        <v>1053</v>
      </c>
    </row>
    <row r="283" spans="2:65" s="1" customFormat="1" ht="11.25">
      <c r="B283" s="32"/>
      <c r="D283" s="149" t="s">
        <v>190</v>
      </c>
      <c r="F283" s="150" t="s">
        <v>1052</v>
      </c>
      <c r="I283" s="151"/>
      <c r="L283" s="32"/>
      <c r="M283" s="152"/>
      <c r="T283" s="56"/>
      <c r="AT283" s="17" t="s">
        <v>190</v>
      </c>
      <c r="AU283" s="17" t="s">
        <v>83</v>
      </c>
    </row>
    <row r="284" spans="2:65" s="1" customFormat="1" ht="16.5" customHeight="1">
      <c r="B284" s="134"/>
      <c r="C284" s="135" t="s">
        <v>805</v>
      </c>
      <c r="D284" s="135" t="s">
        <v>182</v>
      </c>
      <c r="E284" s="136" t="s">
        <v>1054</v>
      </c>
      <c r="F284" s="137" t="s">
        <v>1055</v>
      </c>
      <c r="G284" s="138" t="s">
        <v>287</v>
      </c>
      <c r="H284" s="139">
        <v>1</v>
      </c>
      <c r="I284" s="140"/>
      <c r="J284" s="141">
        <f>ROUND(I284*H284,2)</f>
        <v>0</v>
      </c>
      <c r="K284" s="137" t="s">
        <v>880</v>
      </c>
      <c r="L284" s="142"/>
      <c r="M284" s="143" t="s">
        <v>1</v>
      </c>
      <c r="N284" s="144" t="s">
        <v>41</v>
      </c>
      <c r="P284" s="145">
        <f>O284*H284</f>
        <v>0</v>
      </c>
      <c r="Q284" s="145">
        <v>0</v>
      </c>
      <c r="R284" s="145">
        <f>Q284*H284</f>
        <v>0</v>
      </c>
      <c r="S284" s="145">
        <v>0</v>
      </c>
      <c r="T284" s="146">
        <f>S284*H284</f>
        <v>0</v>
      </c>
      <c r="AR284" s="147" t="s">
        <v>220</v>
      </c>
      <c r="AT284" s="147" t="s">
        <v>182</v>
      </c>
      <c r="AU284" s="147" t="s">
        <v>83</v>
      </c>
      <c r="AY284" s="17" t="s">
        <v>181</v>
      </c>
      <c r="BE284" s="148">
        <f>IF(N284="základní",J284,0)</f>
        <v>0</v>
      </c>
      <c r="BF284" s="148">
        <f>IF(N284="snížená",J284,0)</f>
        <v>0</v>
      </c>
      <c r="BG284" s="148">
        <f>IF(N284="zákl. přenesená",J284,0)</f>
        <v>0</v>
      </c>
      <c r="BH284" s="148">
        <f>IF(N284="sníž. přenesená",J284,0)</f>
        <v>0</v>
      </c>
      <c r="BI284" s="148">
        <f>IF(N284="nulová",J284,0)</f>
        <v>0</v>
      </c>
      <c r="BJ284" s="17" t="s">
        <v>83</v>
      </c>
      <c r="BK284" s="148">
        <f>ROUND(I284*H284,2)</f>
        <v>0</v>
      </c>
      <c r="BL284" s="17" t="s">
        <v>200</v>
      </c>
      <c r="BM284" s="147" t="s">
        <v>1056</v>
      </c>
    </row>
    <row r="285" spans="2:65" s="1" customFormat="1" ht="11.25">
      <c r="B285" s="32"/>
      <c r="D285" s="149" t="s">
        <v>190</v>
      </c>
      <c r="F285" s="150" t="s">
        <v>1055</v>
      </c>
      <c r="I285" s="151"/>
      <c r="L285" s="32"/>
      <c r="M285" s="152"/>
      <c r="T285" s="56"/>
      <c r="AT285" s="17" t="s">
        <v>190</v>
      </c>
      <c r="AU285" s="17" t="s">
        <v>83</v>
      </c>
    </row>
    <row r="286" spans="2:65" s="1" customFormat="1" ht="21.75" customHeight="1">
      <c r="B286" s="134"/>
      <c r="C286" s="135" t="s">
        <v>1057</v>
      </c>
      <c r="D286" s="135" t="s">
        <v>182</v>
      </c>
      <c r="E286" s="136" t="s">
        <v>1058</v>
      </c>
      <c r="F286" s="137" t="s">
        <v>1059</v>
      </c>
      <c r="G286" s="138" t="s">
        <v>1060</v>
      </c>
      <c r="H286" s="139">
        <v>720</v>
      </c>
      <c r="I286" s="140"/>
      <c r="J286" s="141">
        <f>ROUND(I286*H286,2)</f>
        <v>0</v>
      </c>
      <c r="K286" s="137" t="s">
        <v>880</v>
      </c>
      <c r="L286" s="142"/>
      <c r="M286" s="143" t="s">
        <v>1</v>
      </c>
      <c r="N286" s="144" t="s">
        <v>41</v>
      </c>
      <c r="P286" s="145">
        <f>O286*H286</f>
        <v>0</v>
      </c>
      <c r="Q286" s="145">
        <v>0</v>
      </c>
      <c r="R286" s="145">
        <f>Q286*H286</f>
        <v>0</v>
      </c>
      <c r="S286" s="145">
        <v>0</v>
      </c>
      <c r="T286" s="146">
        <f>S286*H286</f>
        <v>0</v>
      </c>
      <c r="AR286" s="147" t="s">
        <v>220</v>
      </c>
      <c r="AT286" s="147" t="s">
        <v>182</v>
      </c>
      <c r="AU286" s="147" t="s">
        <v>83</v>
      </c>
      <c r="AY286" s="17" t="s">
        <v>181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7" t="s">
        <v>83</v>
      </c>
      <c r="BK286" s="148">
        <f>ROUND(I286*H286,2)</f>
        <v>0</v>
      </c>
      <c r="BL286" s="17" t="s">
        <v>200</v>
      </c>
      <c r="BM286" s="147" t="s">
        <v>1061</v>
      </c>
    </row>
    <row r="287" spans="2:65" s="1" customFormat="1" ht="16.5" customHeight="1">
      <c r="B287" s="134"/>
      <c r="C287" s="135" t="s">
        <v>808</v>
      </c>
      <c r="D287" s="135" t="s">
        <v>182</v>
      </c>
      <c r="E287" s="136" t="s">
        <v>1062</v>
      </c>
      <c r="F287" s="137" t="s">
        <v>1063</v>
      </c>
      <c r="G287" s="138" t="s">
        <v>1060</v>
      </c>
      <c r="H287" s="139">
        <v>50</v>
      </c>
      <c r="I287" s="140"/>
      <c r="J287" s="141">
        <f>ROUND(I287*H287,2)</f>
        <v>0</v>
      </c>
      <c r="K287" s="137" t="s">
        <v>880</v>
      </c>
      <c r="L287" s="142"/>
      <c r="M287" s="143" t="s">
        <v>1</v>
      </c>
      <c r="N287" s="144" t="s">
        <v>41</v>
      </c>
      <c r="P287" s="145">
        <f>O287*H287</f>
        <v>0</v>
      </c>
      <c r="Q287" s="145">
        <v>0</v>
      </c>
      <c r="R287" s="145">
        <f>Q287*H287</f>
        <v>0</v>
      </c>
      <c r="S287" s="145">
        <v>0</v>
      </c>
      <c r="T287" s="146">
        <f>S287*H287</f>
        <v>0</v>
      </c>
      <c r="AR287" s="147" t="s">
        <v>220</v>
      </c>
      <c r="AT287" s="147" t="s">
        <v>182</v>
      </c>
      <c r="AU287" s="147" t="s">
        <v>83</v>
      </c>
      <c r="AY287" s="17" t="s">
        <v>181</v>
      </c>
      <c r="BE287" s="148">
        <f>IF(N287="základní",J287,0)</f>
        <v>0</v>
      </c>
      <c r="BF287" s="148">
        <f>IF(N287="snížená",J287,0)</f>
        <v>0</v>
      </c>
      <c r="BG287" s="148">
        <f>IF(N287="zákl. přenesená",J287,0)</f>
        <v>0</v>
      </c>
      <c r="BH287" s="148">
        <f>IF(N287="sníž. přenesená",J287,0)</f>
        <v>0</v>
      </c>
      <c r="BI287" s="148">
        <f>IF(N287="nulová",J287,0)</f>
        <v>0</v>
      </c>
      <c r="BJ287" s="17" t="s">
        <v>83</v>
      </c>
      <c r="BK287" s="148">
        <f>ROUND(I287*H287,2)</f>
        <v>0</v>
      </c>
      <c r="BL287" s="17" t="s">
        <v>200</v>
      </c>
      <c r="BM287" s="147" t="s">
        <v>1064</v>
      </c>
    </row>
    <row r="288" spans="2:65" s="1" customFormat="1" ht="11.25">
      <c r="B288" s="32"/>
      <c r="D288" s="149" t="s">
        <v>190</v>
      </c>
      <c r="F288" s="150" t="s">
        <v>1063</v>
      </c>
      <c r="I288" s="151"/>
      <c r="L288" s="32"/>
      <c r="M288" s="152"/>
      <c r="T288" s="56"/>
      <c r="AT288" s="17" t="s">
        <v>190</v>
      </c>
      <c r="AU288" s="17" t="s">
        <v>83</v>
      </c>
    </row>
    <row r="289" spans="2:65" s="1" customFormat="1" ht="24.2" customHeight="1">
      <c r="B289" s="134"/>
      <c r="C289" s="135" t="s">
        <v>1065</v>
      </c>
      <c r="D289" s="135" t="s">
        <v>182</v>
      </c>
      <c r="E289" s="136" t="s">
        <v>1066</v>
      </c>
      <c r="F289" s="137" t="s">
        <v>1067</v>
      </c>
      <c r="G289" s="138" t="s">
        <v>287</v>
      </c>
      <c r="H289" s="139">
        <v>14</v>
      </c>
      <c r="I289" s="140"/>
      <c r="J289" s="141">
        <f>ROUND(I289*H289,2)</f>
        <v>0</v>
      </c>
      <c r="K289" s="137" t="s">
        <v>880</v>
      </c>
      <c r="L289" s="142"/>
      <c r="M289" s="143" t="s">
        <v>1</v>
      </c>
      <c r="N289" s="144" t="s">
        <v>41</v>
      </c>
      <c r="P289" s="145">
        <f>O289*H289</f>
        <v>0</v>
      </c>
      <c r="Q289" s="145">
        <v>0</v>
      </c>
      <c r="R289" s="145">
        <f>Q289*H289</f>
        <v>0</v>
      </c>
      <c r="S289" s="145">
        <v>0</v>
      </c>
      <c r="T289" s="146">
        <f>S289*H289</f>
        <v>0</v>
      </c>
      <c r="AR289" s="147" t="s">
        <v>220</v>
      </c>
      <c r="AT289" s="147" t="s">
        <v>182</v>
      </c>
      <c r="AU289" s="147" t="s">
        <v>83</v>
      </c>
      <c r="AY289" s="17" t="s">
        <v>181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7" t="s">
        <v>83</v>
      </c>
      <c r="BK289" s="148">
        <f>ROUND(I289*H289,2)</f>
        <v>0</v>
      </c>
      <c r="BL289" s="17" t="s">
        <v>200</v>
      </c>
      <c r="BM289" s="147" t="s">
        <v>1068</v>
      </c>
    </row>
    <row r="290" spans="2:65" s="1" customFormat="1" ht="11.25">
      <c r="B290" s="32"/>
      <c r="D290" s="149" t="s">
        <v>190</v>
      </c>
      <c r="F290" s="150" t="s">
        <v>1067</v>
      </c>
      <c r="I290" s="151"/>
      <c r="L290" s="32"/>
      <c r="M290" s="152"/>
      <c r="T290" s="56"/>
      <c r="AT290" s="17" t="s">
        <v>190</v>
      </c>
      <c r="AU290" s="17" t="s">
        <v>83</v>
      </c>
    </row>
    <row r="291" spans="2:65" s="1" customFormat="1" ht="24.2" customHeight="1">
      <c r="B291" s="134"/>
      <c r="C291" s="135" t="s">
        <v>809</v>
      </c>
      <c r="D291" s="135" t="s">
        <v>182</v>
      </c>
      <c r="E291" s="136" t="s">
        <v>1069</v>
      </c>
      <c r="F291" s="137" t="s">
        <v>1070</v>
      </c>
      <c r="G291" s="138" t="s">
        <v>734</v>
      </c>
      <c r="H291" s="139">
        <v>260</v>
      </c>
      <c r="I291" s="140"/>
      <c r="J291" s="141">
        <f>ROUND(I291*H291,2)</f>
        <v>0</v>
      </c>
      <c r="K291" s="137" t="s">
        <v>880</v>
      </c>
      <c r="L291" s="142"/>
      <c r="M291" s="143" t="s">
        <v>1</v>
      </c>
      <c r="N291" s="144" t="s">
        <v>41</v>
      </c>
      <c r="P291" s="145">
        <f>O291*H291</f>
        <v>0</v>
      </c>
      <c r="Q291" s="145">
        <v>0</v>
      </c>
      <c r="R291" s="145">
        <f>Q291*H291</f>
        <v>0</v>
      </c>
      <c r="S291" s="145">
        <v>0</v>
      </c>
      <c r="T291" s="146">
        <f>S291*H291</f>
        <v>0</v>
      </c>
      <c r="AR291" s="147" t="s">
        <v>220</v>
      </c>
      <c r="AT291" s="147" t="s">
        <v>182</v>
      </c>
      <c r="AU291" s="147" t="s">
        <v>83</v>
      </c>
      <c r="AY291" s="17" t="s">
        <v>181</v>
      </c>
      <c r="BE291" s="148">
        <f>IF(N291="základní",J291,0)</f>
        <v>0</v>
      </c>
      <c r="BF291" s="148">
        <f>IF(N291="snížená",J291,0)</f>
        <v>0</v>
      </c>
      <c r="BG291" s="148">
        <f>IF(N291="zákl. přenesená",J291,0)</f>
        <v>0</v>
      </c>
      <c r="BH291" s="148">
        <f>IF(N291="sníž. přenesená",J291,0)</f>
        <v>0</v>
      </c>
      <c r="BI291" s="148">
        <f>IF(N291="nulová",J291,0)</f>
        <v>0</v>
      </c>
      <c r="BJ291" s="17" t="s">
        <v>83</v>
      </c>
      <c r="BK291" s="148">
        <f>ROUND(I291*H291,2)</f>
        <v>0</v>
      </c>
      <c r="BL291" s="17" t="s">
        <v>200</v>
      </c>
      <c r="BM291" s="147" t="s">
        <v>1071</v>
      </c>
    </row>
    <row r="292" spans="2:65" s="1" customFormat="1" ht="11.25">
      <c r="B292" s="32"/>
      <c r="D292" s="149" t="s">
        <v>190</v>
      </c>
      <c r="F292" s="150" t="s">
        <v>1070</v>
      </c>
      <c r="I292" s="151"/>
      <c r="L292" s="32"/>
      <c r="M292" s="152"/>
      <c r="T292" s="56"/>
      <c r="AT292" s="17" t="s">
        <v>190</v>
      </c>
      <c r="AU292" s="17" t="s">
        <v>83</v>
      </c>
    </row>
    <row r="293" spans="2:65" s="1" customFormat="1" ht="24.2" customHeight="1">
      <c r="B293" s="134"/>
      <c r="C293" s="135" t="s">
        <v>1072</v>
      </c>
      <c r="D293" s="135" t="s">
        <v>182</v>
      </c>
      <c r="E293" s="136" t="s">
        <v>1073</v>
      </c>
      <c r="F293" s="137" t="s">
        <v>1074</v>
      </c>
      <c r="G293" s="138" t="s">
        <v>734</v>
      </c>
      <c r="H293" s="139">
        <v>70</v>
      </c>
      <c r="I293" s="140"/>
      <c r="J293" s="141">
        <f>ROUND(I293*H293,2)</f>
        <v>0</v>
      </c>
      <c r="K293" s="137" t="s">
        <v>880</v>
      </c>
      <c r="L293" s="142"/>
      <c r="M293" s="143" t="s">
        <v>1</v>
      </c>
      <c r="N293" s="144" t="s">
        <v>41</v>
      </c>
      <c r="P293" s="145">
        <f>O293*H293</f>
        <v>0</v>
      </c>
      <c r="Q293" s="145">
        <v>0</v>
      </c>
      <c r="R293" s="145">
        <f>Q293*H293</f>
        <v>0</v>
      </c>
      <c r="S293" s="145">
        <v>0</v>
      </c>
      <c r="T293" s="146">
        <f>S293*H293</f>
        <v>0</v>
      </c>
      <c r="AR293" s="147" t="s">
        <v>220</v>
      </c>
      <c r="AT293" s="147" t="s">
        <v>182</v>
      </c>
      <c r="AU293" s="147" t="s">
        <v>83</v>
      </c>
      <c r="AY293" s="17" t="s">
        <v>181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7" t="s">
        <v>83</v>
      </c>
      <c r="BK293" s="148">
        <f>ROUND(I293*H293,2)</f>
        <v>0</v>
      </c>
      <c r="BL293" s="17" t="s">
        <v>200</v>
      </c>
      <c r="BM293" s="147" t="s">
        <v>1075</v>
      </c>
    </row>
    <row r="294" spans="2:65" s="1" customFormat="1" ht="11.25">
      <c r="B294" s="32"/>
      <c r="D294" s="149" t="s">
        <v>190</v>
      </c>
      <c r="F294" s="150" t="s">
        <v>1074</v>
      </c>
      <c r="I294" s="151"/>
      <c r="L294" s="32"/>
      <c r="M294" s="152"/>
      <c r="T294" s="56"/>
      <c r="AT294" s="17" t="s">
        <v>190</v>
      </c>
      <c r="AU294" s="17" t="s">
        <v>83</v>
      </c>
    </row>
    <row r="295" spans="2:65" s="1" customFormat="1" ht="24.2" customHeight="1">
      <c r="B295" s="134"/>
      <c r="C295" s="135" t="s">
        <v>812</v>
      </c>
      <c r="D295" s="135" t="s">
        <v>182</v>
      </c>
      <c r="E295" s="136" t="s">
        <v>1076</v>
      </c>
      <c r="F295" s="137" t="s">
        <v>1077</v>
      </c>
      <c r="G295" s="138" t="s">
        <v>734</v>
      </c>
      <c r="H295" s="139">
        <v>70</v>
      </c>
      <c r="I295" s="140"/>
      <c r="J295" s="141">
        <f>ROUND(I295*H295,2)</f>
        <v>0</v>
      </c>
      <c r="K295" s="137" t="s">
        <v>880</v>
      </c>
      <c r="L295" s="142"/>
      <c r="M295" s="143" t="s">
        <v>1</v>
      </c>
      <c r="N295" s="144" t="s">
        <v>41</v>
      </c>
      <c r="P295" s="145">
        <f>O295*H295</f>
        <v>0</v>
      </c>
      <c r="Q295" s="145">
        <v>0</v>
      </c>
      <c r="R295" s="145">
        <f>Q295*H295</f>
        <v>0</v>
      </c>
      <c r="S295" s="145">
        <v>0</v>
      </c>
      <c r="T295" s="146">
        <f>S295*H295</f>
        <v>0</v>
      </c>
      <c r="AR295" s="147" t="s">
        <v>220</v>
      </c>
      <c r="AT295" s="147" t="s">
        <v>182</v>
      </c>
      <c r="AU295" s="147" t="s">
        <v>83</v>
      </c>
      <c r="AY295" s="17" t="s">
        <v>181</v>
      </c>
      <c r="BE295" s="148">
        <f>IF(N295="základní",J295,0)</f>
        <v>0</v>
      </c>
      <c r="BF295" s="148">
        <f>IF(N295="snížená",J295,0)</f>
        <v>0</v>
      </c>
      <c r="BG295" s="148">
        <f>IF(N295="zákl. přenesená",J295,0)</f>
        <v>0</v>
      </c>
      <c r="BH295" s="148">
        <f>IF(N295="sníž. přenesená",J295,0)</f>
        <v>0</v>
      </c>
      <c r="BI295" s="148">
        <f>IF(N295="nulová",J295,0)</f>
        <v>0</v>
      </c>
      <c r="BJ295" s="17" t="s">
        <v>83</v>
      </c>
      <c r="BK295" s="148">
        <f>ROUND(I295*H295,2)</f>
        <v>0</v>
      </c>
      <c r="BL295" s="17" t="s">
        <v>200</v>
      </c>
      <c r="BM295" s="147" t="s">
        <v>1078</v>
      </c>
    </row>
    <row r="296" spans="2:65" s="1" customFormat="1" ht="11.25">
      <c r="B296" s="32"/>
      <c r="D296" s="149" t="s">
        <v>190</v>
      </c>
      <c r="F296" s="150" t="s">
        <v>1077</v>
      </c>
      <c r="I296" s="151"/>
      <c r="L296" s="32"/>
      <c r="M296" s="152"/>
      <c r="T296" s="56"/>
      <c r="AT296" s="17" t="s">
        <v>190</v>
      </c>
      <c r="AU296" s="17" t="s">
        <v>83</v>
      </c>
    </row>
    <row r="297" spans="2:65" s="1" customFormat="1" ht="33" customHeight="1">
      <c r="B297" s="134"/>
      <c r="C297" s="135" t="s">
        <v>1079</v>
      </c>
      <c r="D297" s="135" t="s">
        <v>182</v>
      </c>
      <c r="E297" s="136" t="s">
        <v>1080</v>
      </c>
      <c r="F297" s="137" t="s">
        <v>1081</v>
      </c>
      <c r="G297" s="138" t="s">
        <v>287</v>
      </c>
      <c r="H297" s="139">
        <v>1</v>
      </c>
      <c r="I297" s="140"/>
      <c r="J297" s="141">
        <f>ROUND(I297*H297,2)</f>
        <v>0</v>
      </c>
      <c r="K297" s="137" t="s">
        <v>880</v>
      </c>
      <c r="L297" s="142"/>
      <c r="M297" s="143" t="s">
        <v>1</v>
      </c>
      <c r="N297" s="144" t="s">
        <v>41</v>
      </c>
      <c r="P297" s="145">
        <f>O297*H297</f>
        <v>0</v>
      </c>
      <c r="Q297" s="145">
        <v>0</v>
      </c>
      <c r="R297" s="145">
        <f>Q297*H297</f>
        <v>0</v>
      </c>
      <c r="S297" s="145">
        <v>0</v>
      </c>
      <c r="T297" s="146">
        <f>S297*H297</f>
        <v>0</v>
      </c>
      <c r="AR297" s="147" t="s">
        <v>220</v>
      </c>
      <c r="AT297" s="147" t="s">
        <v>182</v>
      </c>
      <c r="AU297" s="147" t="s">
        <v>83</v>
      </c>
      <c r="AY297" s="17" t="s">
        <v>181</v>
      </c>
      <c r="BE297" s="148">
        <f>IF(N297="základní",J297,0)</f>
        <v>0</v>
      </c>
      <c r="BF297" s="148">
        <f>IF(N297="snížená",J297,0)</f>
        <v>0</v>
      </c>
      <c r="BG297" s="148">
        <f>IF(N297="zákl. přenesená",J297,0)</f>
        <v>0</v>
      </c>
      <c r="BH297" s="148">
        <f>IF(N297="sníž. přenesená",J297,0)</f>
        <v>0</v>
      </c>
      <c r="BI297" s="148">
        <f>IF(N297="nulová",J297,0)</f>
        <v>0</v>
      </c>
      <c r="BJ297" s="17" t="s">
        <v>83</v>
      </c>
      <c r="BK297" s="148">
        <f>ROUND(I297*H297,2)</f>
        <v>0</v>
      </c>
      <c r="BL297" s="17" t="s">
        <v>200</v>
      </c>
      <c r="BM297" s="147" t="s">
        <v>1082</v>
      </c>
    </row>
    <row r="298" spans="2:65" s="1" customFormat="1" ht="19.5">
      <c r="B298" s="32"/>
      <c r="D298" s="149" t="s">
        <v>190</v>
      </c>
      <c r="F298" s="150" t="s">
        <v>1081</v>
      </c>
      <c r="I298" s="151"/>
      <c r="L298" s="32"/>
      <c r="M298" s="152"/>
      <c r="T298" s="56"/>
      <c r="AT298" s="17" t="s">
        <v>190</v>
      </c>
      <c r="AU298" s="17" t="s">
        <v>83</v>
      </c>
    </row>
    <row r="299" spans="2:65" s="1" customFormat="1" ht="19.5">
      <c r="B299" s="32"/>
      <c r="D299" s="149" t="s">
        <v>467</v>
      </c>
      <c r="F299" s="164" t="s">
        <v>1083</v>
      </c>
      <c r="I299" s="151"/>
      <c r="L299" s="32"/>
      <c r="M299" s="152"/>
      <c r="T299" s="56"/>
      <c r="AT299" s="17" t="s">
        <v>467</v>
      </c>
      <c r="AU299" s="17" t="s">
        <v>83</v>
      </c>
    </row>
    <row r="300" spans="2:65" s="1" customFormat="1" ht="24.2" customHeight="1">
      <c r="B300" s="134"/>
      <c r="C300" s="135" t="s">
        <v>813</v>
      </c>
      <c r="D300" s="135" t="s">
        <v>182</v>
      </c>
      <c r="E300" s="136" t="s">
        <v>1084</v>
      </c>
      <c r="F300" s="137" t="s">
        <v>1085</v>
      </c>
      <c r="G300" s="138" t="s">
        <v>287</v>
      </c>
      <c r="H300" s="139">
        <v>1</v>
      </c>
      <c r="I300" s="140"/>
      <c r="J300" s="141">
        <f>ROUND(I300*H300,2)</f>
        <v>0</v>
      </c>
      <c r="K300" s="137" t="s">
        <v>880</v>
      </c>
      <c r="L300" s="142"/>
      <c r="M300" s="143" t="s">
        <v>1</v>
      </c>
      <c r="N300" s="144" t="s">
        <v>41</v>
      </c>
      <c r="P300" s="145">
        <f>O300*H300</f>
        <v>0</v>
      </c>
      <c r="Q300" s="145">
        <v>0</v>
      </c>
      <c r="R300" s="145">
        <f>Q300*H300</f>
        <v>0</v>
      </c>
      <c r="S300" s="145">
        <v>0</v>
      </c>
      <c r="T300" s="146">
        <f>S300*H300</f>
        <v>0</v>
      </c>
      <c r="AR300" s="147" t="s">
        <v>220</v>
      </c>
      <c r="AT300" s="147" t="s">
        <v>182</v>
      </c>
      <c r="AU300" s="147" t="s">
        <v>83</v>
      </c>
      <c r="AY300" s="17" t="s">
        <v>181</v>
      </c>
      <c r="BE300" s="148">
        <f>IF(N300="základní",J300,0)</f>
        <v>0</v>
      </c>
      <c r="BF300" s="148">
        <f>IF(N300="snížená",J300,0)</f>
        <v>0</v>
      </c>
      <c r="BG300" s="148">
        <f>IF(N300="zákl. přenesená",J300,0)</f>
        <v>0</v>
      </c>
      <c r="BH300" s="148">
        <f>IF(N300="sníž. přenesená",J300,0)</f>
        <v>0</v>
      </c>
      <c r="BI300" s="148">
        <f>IF(N300="nulová",J300,0)</f>
        <v>0</v>
      </c>
      <c r="BJ300" s="17" t="s">
        <v>83</v>
      </c>
      <c r="BK300" s="148">
        <f>ROUND(I300*H300,2)</f>
        <v>0</v>
      </c>
      <c r="BL300" s="17" t="s">
        <v>200</v>
      </c>
      <c r="BM300" s="147" t="s">
        <v>1086</v>
      </c>
    </row>
    <row r="301" spans="2:65" s="1" customFormat="1" ht="24.2" customHeight="1">
      <c r="B301" s="134"/>
      <c r="C301" s="135" t="s">
        <v>1087</v>
      </c>
      <c r="D301" s="135" t="s">
        <v>182</v>
      </c>
      <c r="E301" s="136" t="s">
        <v>1088</v>
      </c>
      <c r="F301" s="137" t="s">
        <v>1089</v>
      </c>
      <c r="G301" s="138" t="s">
        <v>287</v>
      </c>
      <c r="H301" s="139">
        <v>2</v>
      </c>
      <c r="I301" s="140"/>
      <c r="J301" s="141">
        <f>ROUND(I301*H301,2)</f>
        <v>0</v>
      </c>
      <c r="K301" s="137" t="s">
        <v>880</v>
      </c>
      <c r="L301" s="142"/>
      <c r="M301" s="143" t="s">
        <v>1</v>
      </c>
      <c r="N301" s="144" t="s">
        <v>41</v>
      </c>
      <c r="P301" s="145">
        <f>O301*H301</f>
        <v>0</v>
      </c>
      <c r="Q301" s="145">
        <v>0</v>
      </c>
      <c r="R301" s="145">
        <f>Q301*H301</f>
        <v>0</v>
      </c>
      <c r="S301" s="145">
        <v>0</v>
      </c>
      <c r="T301" s="146">
        <f>S301*H301</f>
        <v>0</v>
      </c>
      <c r="AR301" s="147" t="s">
        <v>220</v>
      </c>
      <c r="AT301" s="147" t="s">
        <v>182</v>
      </c>
      <c r="AU301" s="147" t="s">
        <v>83</v>
      </c>
      <c r="AY301" s="17" t="s">
        <v>181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7" t="s">
        <v>83</v>
      </c>
      <c r="BK301" s="148">
        <f>ROUND(I301*H301,2)</f>
        <v>0</v>
      </c>
      <c r="BL301" s="17" t="s">
        <v>200</v>
      </c>
      <c r="BM301" s="147" t="s">
        <v>1090</v>
      </c>
    </row>
    <row r="302" spans="2:65" s="1" customFormat="1" ht="16.5" customHeight="1">
      <c r="B302" s="134"/>
      <c r="C302" s="135" t="s">
        <v>816</v>
      </c>
      <c r="D302" s="135" t="s">
        <v>182</v>
      </c>
      <c r="E302" s="136" t="s">
        <v>1091</v>
      </c>
      <c r="F302" s="137" t="s">
        <v>1092</v>
      </c>
      <c r="G302" s="138" t="s">
        <v>287</v>
      </c>
      <c r="H302" s="139">
        <v>100</v>
      </c>
      <c r="I302" s="140"/>
      <c r="J302" s="141">
        <f>ROUND(I302*H302,2)</f>
        <v>0</v>
      </c>
      <c r="K302" s="137" t="s">
        <v>880</v>
      </c>
      <c r="L302" s="142"/>
      <c r="M302" s="143" t="s">
        <v>1</v>
      </c>
      <c r="N302" s="144" t="s">
        <v>41</v>
      </c>
      <c r="P302" s="145">
        <f>O302*H302</f>
        <v>0</v>
      </c>
      <c r="Q302" s="145">
        <v>0</v>
      </c>
      <c r="R302" s="145">
        <f>Q302*H302</f>
        <v>0</v>
      </c>
      <c r="S302" s="145">
        <v>0</v>
      </c>
      <c r="T302" s="146">
        <f>S302*H302</f>
        <v>0</v>
      </c>
      <c r="AR302" s="147" t="s">
        <v>220</v>
      </c>
      <c r="AT302" s="147" t="s">
        <v>182</v>
      </c>
      <c r="AU302" s="147" t="s">
        <v>83</v>
      </c>
      <c r="AY302" s="17" t="s">
        <v>181</v>
      </c>
      <c r="BE302" s="148">
        <f>IF(N302="základní",J302,0)</f>
        <v>0</v>
      </c>
      <c r="BF302" s="148">
        <f>IF(N302="snížená",J302,0)</f>
        <v>0</v>
      </c>
      <c r="BG302" s="148">
        <f>IF(N302="zákl. přenesená",J302,0)</f>
        <v>0</v>
      </c>
      <c r="BH302" s="148">
        <f>IF(N302="sníž. přenesená",J302,0)</f>
        <v>0</v>
      </c>
      <c r="BI302" s="148">
        <f>IF(N302="nulová",J302,0)</f>
        <v>0</v>
      </c>
      <c r="BJ302" s="17" t="s">
        <v>83</v>
      </c>
      <c r="BK302" s="148">
        <f>ROUND(I302*H302,2)</f>
        <v>0</v>
      </c>
      <c r="BL302" s="17" t="s">
        <v>200</v>
      </c>
      <c r="BM302" s="147" t="s">
        <v>1093</v>
      </c>
    </row>
    <row r="303" spans="2:65" s="1" customFormat="1" ht="21.75" customHeight="1">
      <c r="B303" s="134"/>
      <c r="C303" s="135" t="s">
        <v>1094</v>
      </c>
      <c r="D303" s="135" t="s">
        <v>182</v>
      </c>
      <c r="E303" s="136" t="s">
        <v>1095</v>
      </c>
      <c r="F303" s="137" t="s">
        <v>1096</v>
      </c>
      <c r="G303" s="138" t="s">
        <v>287</v>
      </c>
      <c r="H303" s="139">
        <v>14</v>
      </c>
      <c r="I303" s="140"/>
      <c r="J303" s="141">
        <f>ROUND(I303*H303,2)</f>
        <v>0</v>
      </c>
      <c r="K303" s="137" t="s">
        <v>880</v>
      </c>
      <c r="L303" s="142"/>
      <c r="M303" s="143" t="s">
        <v>1</v>
      </c>
      <c r="N303" s="144" t="s">
        <v>41</v>
      </c>
      <c r="P303" s="145">
        <f>O303*H303</f>
        <v>0</v>
      </c>
      <c r="Q303" s="145">
        <v>0</v>
      </c>
      <c r="R303" s="145">
        <f>Q303*H303</f>
        <v>0</v>
      </c>
      <c r="S303" s="145">
        <v>0</v>
      </c>
      <c r="T303" s="146">
        <f>S303*H303</f>
        <v>0</v>
      </c>
      <c r="AR303" s="147" t="s">
        <v>220</v>
      </c>
      <c r="AT303" s="147" t="s">
        <v>182</v>
      </c>
      <c r="AU303" s="147" t="s">
        <v>83</v>
      </c>
      <c r="AY303" s="17" t="s">
        <v>181</v>
      </c>
      <c r="BE303" s="148">
        <f>IF(N303="základní",J303,0)</f>
        <v>0</v>
      </c>
      <c r="BF303" s="148">
        <f>IF(N303="snížená",J303,0)</f>
        <v>0</v>
      </c>
      <c r="BG303" s="148">
        <f>IF(N303="zákl. přenesená",J303,0)</f>
        <v>0</v>
      </c>
      <c r="BH303" s="148">
        <f>IF(N303="sníž. přenesená",J303,0)</f>
        <v>0</v>
      </c>
      <c r="BI303" s="148">
        <f>IF(N303="nulová",J303,0)</f>
        <v>0</v>
      </c>
      <c r="BJ303" s="17" t="s">
        <v>83</v>
      </c>
      <c r="BK303" s="148">
        <f>ROUND(I303*H303,2)</f>
        <v>0</v>
      </c>
      <c r="BL303" s="17" t="s">
        <v>200</v>
      </c>
      <c r="BM303" s="147" t="s">
        <v>1097</v>
      </c>
    </row>
    <row r="304" spans="2:65" s="1" customFormat="1" ht="11.25">
      <c r="B304" s="32"/>
      <c r="D304" s="149" t="s">
        <v>190</v>
      </c>
      <c r="F304" s="150" t="s">
        <v>1096</v>
      </c>
      <c r="I304" s="151"/>
      <c r="L304" s="32"/>
      <c r="M304" s="152"/>
      <c r="T304" s="56"/>
      <c r="AT304" s="17" t="s">
        <v>190</v>
      </c>
      <c r="AU304" s="17" t="s">
        <v>83</v>
      </c>
    </row>
    <row r="305" spans="2:65" s="1" customFormat="1" ht="24.2" customHeight="1">
      <c r="B305" s="134"/>
      <c r="C305" s="135" t="s">
        <v>821</v>
      </c>
      <c r="D305" s="135" t="s">
        <v>182</v>
      </c>
      <c r="E305" s="136" t="s">
        <v>1098</v>
      </c>
      <c r="F305" s="137" t="s">
        <v>1099</v>
      </c>
      <c r="G305" s="138" t="s">
        <v>868</v>
      </c>
      <c r="H305" s="139">
        <v>0</v>
      </c>
      <c r="I305" s="140"/>
      <c r="J305" s="141">
        <f>ROUND(I305*H305,2)</f>
        <v>0</v>
      </c>
      <c r="K305" s="137" t="s">
        <v>854</v>
      </c>
      <c r="L305" s="142"/>
      <c r="M305" s="143" t="s">
        <v>1</v>
      </c>
      <c r="N305" s="144" t="s">
        <v>41</v>
      </c>
      <c r="P305" s="145">
        <f>O305*H305</f>
        <v>0</v>
      </c>
      <c r="Q305" s="145">
        <v>0</v>
      </c>
      <c r="R305" s="145">
        <f>Q305*H305</f>
        <v>0</v>
      </c>
      <c r="S305" s="145">
        <v>0</v>
      </c>
      <c r="T305" s="146">
        <f>S305*H305</f>
        <v>0</v>
      </c>
      <c r="AR305" s="147" t="s">
        <v>220</v>
      </c>
      <c r="AT305" s="147" t="s">
        <v>182</v>
      </c>
      <c r="AU305" s="147" t="s">
        <v>83</v>
      </c>
      <c r="AY305" s="17" t="s">
        <v>181</v>
      </c>
      <c r="BE305" s="148">
        <f>IF(N305="základní",J305,0)</f>
        <v>0</v>
      </c>
      <c r="BF305" s="148">
        <f>IF(N305="snížená",J305,0)</f>
        <v>0</v>
      </c>
      <c r="BG305" s="148">
        <f>IF(N305="zákl. přenesená",J305,0)</f>
        <v>0</v>
      </c>
      <c r="BH305" s="148">
        <f>IF(N305="sníž. přenesená",J305,0)</f>
        <v>0</v>
      </c>
      <c r="BI305" s="148">
        <f>IF(N305="nulová",J305,0)</f>
        <v>0</v>
      </c>
      <c r="BJ305" s="17" t="s">
        <v>83</v>
      </c>
      <c r="BK305" s="148">
        <f>ROUND(I305*H305,2)</f>
        <v>0</v>
      </c>
      <c r="BL305" s="17" t="s">
        <v>200</v>
      </c>
      <c r="BM305" s="147" t="s">
        <v>1100</v>
      </c>
    </row>
    <row r="306" spans="2:65" s="1" customFormat="1" ht="11.25">
      <c r="B306" s="32"/>
      <c r="D306" s="149" t="s">
        <v>190</v>
      </c>
      <c r="F306" s="150" t="s">
        <v>1099</v>
      </c>
      <c r="I306" s="151"/>
      <c r="L306" s="32"/>
      <c r="M306" s="152"/>
      <c r="T306" s="56"/>
      <c r="AT306" s="17" t="s">
        <v>190</v>
      </c>
      <c r="AU306" s="17" t="s">
        <v>83</v>
      </c>
    </row>
    <row r="307" spans="2:65" s="11" customFormat="1" ht="25.9" customHeight="1">
      <c r="B307" s="124"/>
      <c r="D307" s="125" t="s">
        <v>75</v>
      </c>
      <c r="E307" s="126" t="s">
        <v>1101</v>
      </c>
      <c r="F307" s="126" t="s">
        <v>1102</v>
      </c>
      <c r="I307" s="127"/>
      <c r="J307" s="128">
        <f>BK307</f>
        <v>0</v>
      </c>
      <c r="L307" s="124"/>
      <c r="M307" s="129"/>
      <c r="P307" s="130">
        <f>SUM(P308:P326)</f>
        <v>0</v>
      </c>
      <c r="R307" s="130">
        <f>SUM(R308:R326)</f>
        <v>0</v>
      </c>
      <c r="T307" s="131">
        <f>SUM(T308:T326)</f>
        <v>0</v>
      </c>
      <c r="AR307" s="125" t="s">
        <v>85</v>
      </c>
      <c r="AT307" s="132" t="s">
        <v>75</v>
      </c>
      <c r="AU307" s="132" t="s">
        <v>76</v>
      </c>
      <c r="AY307" s="125" t="s">
        <v>181</v>
      </c>
      <c r="BK307" s="133">
        <f>SUM(BK308:BK326)</f>
        <v>0</v>
      </c>
    </row>
    <row r="308" spans="2:65" s="1" customFormat="1" ht="16.5" customHeight="1">
      <c r="B308" s="134"/>
      <c r="C308" s="135" t="s">
        <v>1103</v>
      </c>
      <c r="D308" s="135" t="s">
        <v>182</v>
      </c>
      <c r="E308" s="136" t="s">
        <v>1104</v>
      </c>
      <c r="F308" s="137" t="s">
        <v>1105</v>
      </c>
      <c r="G308" s="138" t="s">
        <v>287</v>
      </c>
      <c r="H308" s="139">
        <v>16</v>
      </c>
      <c r="I308" s="140"/>
      <c r="J308" s="141">
        <f>ROUND(I308*H308,2)</f>
        <v>0</v>
      </c>
      <c r="K308" s="137" t="s">
        <v>880</v>
      </c>
      <c r="L308" s="142"/>
      <c r="M308" s="143" t="s">
        <v>1</v>
      </c>
      <c r="N308" s="144" t="s">
        <v>41</v>
      </c>
      <c r="P308" s="145">
        <f>O308*H308</f>
        <v>0</v>
      </c>
      <c r="Q308" s="145">
        <v>0</v>
      </c>
      <c r="R308" s="145">
        <f>Q308*H308</f>
        <v>0</v>
      </c>
      <c r="S308" s="145">
        <v>0</v>
      </c>
      <c r="T308" s="146">
        <f>S308*H308</f>
        <v>0</v>
      </c>
      <c r="AR308" s="147" t="s">
        <v>187</v>
      </c>
      <c r="AT308" s="147" t="s">
        <v>182</v>
      </c>
      <c r="AU308" s="147" t="s">
        <v>83</v>
      </c>
      <c r="AY308" s="17" t="s">
        <v>181</v>
      </c>
      <c r="BE308" s="148">
        <f>IF(N308="základní",J308,0)</f>
        <v>0</v>
      </c>
      <c r="BF308" s="148">
        <f>IF(N308="snížená",J308,0)</f>
        <v>0</v>
      </c>
      <c r="BG308" s="148">
        <f>IF(N308="zákl. přenesená",J308,0)</f>
        <v>0</v>
      </c>
      <c r="BH308" s="148">
        <f>IF(N308="sníž. přenesená",J308,0)</f>
        <v>0</v>
      </c>
      <c r="BI308" s="148">
        <f>IF(N308="nulová",J308,0)</f>
        <v>0</v>
      </c>
      <c r="BJ308" s="17" t="s">
        <v>83</v>
      </c>
      <c r="BK308" s="148">
        <f>ROUND(I308*H308,2)</f>
        <v>0</v>
      </c>
      <c r="BL308" s="17" t="s">
        <v>188</v>
      </c>
      <c r="BM308" s="147" t="s">
        <v>1106</v>
      </c>
    </row>
    <row r="309" spans="2:65" s="1" customFormat="1" ht="11.25">
      <c r="B309" s="32"/>
      <c r="D309" s="149" t="s">
        <v>190</v>
      </c>
      <c r="F309" s="150" t="s">
        <v>1105</v>
      </c>
      <c r="I309" s="151"/>
      <c r="L309" s="32"/>
      <c r="M309" s="152"/>
      <c r="T309" s="56"/>
      <c r="AT309" s="17" t="s">
        <v>190</v>
      </c>
      <c r="AU309" s="17" t="s">
        <v>83</v>
      </c>
    </row>
    <row r="310" spans="2:65" s="1" customFormat="1" ht="16.5" customHeight="1">
      <c r="B310" s="134"/>
      <c r="C310" s="135" t="s">
        <v>824</v>
      </c>
      <c r="D310" s="135" t="s">
        <v>182</v>
      </c>
      <c r="E310" s="136" t="s">
        <v>1107</v>
      </c>
      <c r="F310" s="137" t="s">
        <v>1108</v>
      </c>
      <c r="G310" s="138" t="s">
        <v>630</v>
      </c>
      <c r="H310" s="139">
        <v>30</v>
      </c>
      <c r="I310" s="140"/>
      <c r="J310" s="141">
        <f>ROUND(I310*H310,2)</f>
        <v>0</v>
      </c>
      <c r="K310" s="137" t="s">
        <v>880</v>
      </c>
      <c r="L310" s="142"/>
      <c r="M310" s="143" t="s">
        <v>1</v>
      </c>
      <c r="N310" s="144" t="s">
        <v>41</v>
      </c>
      <c r="P310" s="145">
        <f>O310*H310</f>
        <v>0</v>
      </c>
      <c r="Q310" s="145">
        <v>0</v>
      </c>
      <c r="R310" s="145">
        <f>Q310*H310</f>
        <v>0</v>
      </c>
      <c r="S310" s="145">
        <v>0</v>
      </c>
      <c r="T310" s="146">
        <f>S310*H310</f>
        <v>0</v>
      </c>
      <c r="AR310" s="147" t="s">
        <v>187</v>
      </c>
      <c r="AT310" s="147" t="s">
        <v>182</v>
      </c>
      <c r="AU310" s="147" t="s">
        <v>83</v>
      </c>
      <c r="AY310" s="17" t="s">
        <v>181</v>
      </c>
      <c r="BE310" s="148">
        <f>IF(N310="základní",J310,0)</f>
        <v>0</v>
      </c>
      <c r="BF310" s="148">
        <f>IF(N310="snížená",J310,0)</f>
        <v>0</v>
      </c>
      <c r="BG310" s="148">
        <f>IF(N310="zákl. přenesená",J310,0)</f>
        <v>0</v>
      </c>
      <c r="BH310" s="148">
        <f>IF(N310="sníž. přenesená",J310,0)</f>
        <v>0</v>
      </c>
      <c r="BI310" s="148">
        <f>IF(N310="nulová",J310,0)</f>
        <v>0</v>
      </c>
      <c r="BJ310" s="17" t="s">
        <v>83</v>
      </c>
      <c r="BK310" s="148">
        <f>ROUND(I310*H310,2)</f>
        <v>0</v>
      </c>
      <c r="BL310" s="17" t="s">
        <v>188</v>
      </c>
      <c r="BM310" s="147" t="s">
        <v>1109</v>
      </c>
    </row>
    <row r="311" spans="2:65" s="1" customFormat="1" ht="11.25">
      <c r="B311" s="32"/>
      <c r="D311" s="149" t="s">
        <v>190</v>
      </c>
      <c r="F311" s="150" t="s">
        <v>1108</v>
      </c>
      <c r="I311" s="151"/>
      <c r="L311" s="32"/>
      <c r="M311" s="152"/>
      <c r="T311" s="56"/>
      <c r="AT311" s="17" t="s">
        <v>190</v>
      </c>
      <c r="AU311" s="17" t="s">
        <v>83</v>
      </c>
    </row>
    <row r="312" spans="2:65" s="1" customFormat="1" ht="24.2" customHeight="1">
      <c r="B312" s="134"/>
      <c r="C312" s="135" t="s">
        <v>1110</v>
      </c>
      <c r="D312" s="135" t="s">
        <v>182</v>
      </c>
      <c r="E312" s="136" t="s">
        <v>1111</v>
      </c>
      <c r="F312" s="137" t="s">
        <v>1112</v>
      </c>
      <c r="G312" s="138" t="s">
        <v>217</v>
      </c>
      <c r="H312" s="139">
        <v>8</v>
      </c>
      <c r="I312" s="140"/>
      <c r="J312" s="141">
        <f>ROUND(I312*H312,2)</f>
        <v>0</v>
      </c>
      <c r="K312" s="137" t="s">
        <v>854</v>
      </c>
      <c r="L312" s="142"/>
      <c r="M312" s="143" t="s">
        <v>1</v>
      </c>
      <c r="N312" s="144" t="s">
        <v>41</v>
      </c>
      <c r="P312" s="145">
        <f>O312*H312</f>
        <v>0</v>
      </c>
      <c r="Q312" s="145">
        <v>0</v>
      </c>
      <c r="R312" s="145">
        <f>Q312*H312</f>
        <v>0</v>
      </c>
      <c r="S312" s="145">
        <v>0</v>
      </c>
      <c r="T312" s="146">
        <f>S312*H312</f>
        <v>0</v>
      </c>
      <c r="AR312" s="147" t="s">
        <v>187</v>
      </c>
      <c r="AT312" s="147" t="s">
        <v>182</v>
      </c>
      <c r="AU312" s="147" t="s">
        <v>83</v>
      </c>
      <c r="AY312" s="17" t="s">
        <v>181</v>
      </c>
      <c r="BE312" s="148">
        <f>IF(N312="základní",J312,0)</f>
        <v>0</v>
      </c>
      <c r="BF312" s="148">
        <f>IF(N312="snížená",J312,0)</f>
        <v>0</v>
      </c>
      <c r="BG312" s="148">
        <f>IF(N312="zákl. přenesená",J312,0)</f>
        <v>0</v>
      </c>
      <c r="BH312" s="148">
        <f>IF(N312="sníž. přenesená",J312,0)</f>
        <v>0</v>
      </c>
      <c r="BI312" s="148">
        <f>IF(N312="nulová",J312,0)</f>
        <v>0</v>
      </c>
      <c r="BJ312" s="17" t="s">
        <v>83</v>
      </c>
      <c r="BK312" s="148">
        <f>ROUND(I312*H312,2)</f>
        <v>0</v>
      </c>
      <c r="BL312" s="17" t="s">
        <v>188</v>
      </c>
      <c r="BM312" s="147" t="s">
        <v>1113</v>
      </c>
    </row>
    <row r="313" spans="2:65" s="1" customFormat="1" ht="19.5">
      <c r="B313" s="32"/>
      <c r="D313" s="149" t="s">
        <v>190</v>
      </c>
      <c r="F313" s="150" t="s">
        <v>1112</v>
      </c>
      <c r="I313" s="151"/>
      <c r="L313" s="32"/>
      <c r="M313" s="152"/>
      <c r="T313" s="56"/>
      <c r="AT313" s="17" t="s">
        <v>190</v>
      </c>
      <c r="AU313" s="17" t="s">
        <v>83</v>
      </c>
    </row>
    <row r="314" spans="2:65" s="1" customFormat="1" ht="44.25" customHeight="1">
      <c r="B314" s="134"/>
      <c r="C314" s="135" t="s">
        <v>828</v>
      </c>
      <c r="D314" s="135" t="s">
        <v>182</v>
      </c>
      <c r="E314" s="136" t="s">
        <v>1114</v>
      </c>
      <c r="F314" s="137" t="s">
        <v>1115</v>
      </c>
      <c r="G314" s="138" t="s">
        <v>185</v>
      </c>
      <c r="H314" s="139">
        <v>8</v>
      </c>
      <c r="I314" s="140"/>
      <c r="J314" s="141">
        <f>ROUND(I314*H314,2)</f>
        <v>0</v>
      </c>
      <c r="K314" s="137" t="s">
        <v>854</v>
      </c>
      <c r="L314" s="142"/>
      <c r="M314" s="143" t="s">
        <v>1</v>
      </c>
      <c r="N314" s="144" t="s">
        <v>41</v>
      </c>
      <c r="P314" s="145">
        <f>O314*H314</f>
        <v>0</v>
      </c>
      <c r="Q314" s="145">
        <v>0</v>
      </c>
      <c r="R314" s="145">
        <f>Q314*H314</f>
        <v>0</v>
      </c>
      <c r="S314" s="145">
        <v>0</v>
      </c>
      <c r="T314" s="146">
        <f>S314*H314</f>
        <v>0</v>
      </c>
      <c r="AR314" s="147" t="s">
        <v>187</v>
      </c>
      <c r="AT314" s="147" t="s">
        <v>182</v>
      </c>
      <c r="AU314" s="147" t="s">
        <v>83</v>
      </c>
      <c r="AY314" s="17" t="s">
        <v>181</v>
      </c>
      <c r="BE314" s="148">
        <f>IF(N314="základní",J314,0)</f>
        <v>0</v>
      </c>
      <c r="BF314" s="148">
        <f>IF(N314="snížená",J314,0)</f>
        <v>0</v>
      </c>
      <c r="BG314" s="148">
        <f>IF(N314="zákl. přenesená",J314,0)</f>
        <v>0</v>
      </c>
      <c r="BH314" s="148">
        <f>IF(N314="sníž. přenesená",J314,0)</f>
        <v>0</v>
      </c>
      <c r="BI314" s="148">
        <f>IF(N314="nulová",J314,0)</f>
        <v>0</v>
      </c>
      <c r="BJ314" s="17" t="s">
        <v>83</v>
      </c>
      <c r="BK314" s="148">
        <f>ROUND(I314*H314,2)</f>
        <v>0</v>
      </c>
      <c r="BL314" s="17" t="s">
        <v>188</v>
      </c>
      <c r="BM314" s="147" t="s">
        <v>1116</v>
      </c>
    </row>
    <row r="315" spans="2:65" s="1" customFormat="1" ht="29.25">
      <c r="B315" s="32"/>
      <c r="D315" s="149" t="s">
        <v>190</v>
      </c>
      <c r="F315" s="150" t="s">
        <v>1115</v>
      </c>
      <c r="I315" s="151"/>
      <c r="L315" s="32"/>
      <c r="M315" s="152"/>
      <c r="T315" s="56"/>
      <c r="AT315" s="17" t="s">
        <v>190</v>
      </c>
      <c r="AU315" s="17" t="s">
        <v>83</v>
      </c>
    </row>
    <row r="316" spans="2:65" s="1" customFormat="1" ht="44.25" customHeight="1">
      <c r="B316" s="134"/>
      <c r="C316" s="135" t="s">
        <v>1117</v>
      </c>
      <c r="D316" s="135" t="s">
        <v>182</v>
      </c>
      <c r="E316" s="136" t="s">
        <v>1118</v>
      </c>
      <c r="F316" s="137" t="s">
        <v>1119</v>
      </c>
      <c r="G316" s="138" t="s">
        <v>185</v>
      </c>
      <c r="H316" s="139">
        <v>26</v>
      </c>
      <c r="I316" s="140"/>
      <c r="J316" s="141">
        <f>ROUND(I316*H316,2)</f>
        <v>0</v>
      </c>
      <c r="K316" s="137" t="s">
        <v>854</v>
      </c>
      <c r="L316" s="142"/>
      <c r="M316" s="143" t="s">
        <v>1</v>
      </c>
      <c r="N316" s="144" t="s">
        <v>41</v>
      </c>
      <c r="P316" s="145">
        <f>O316*H316</f>
        <v>0</v>
      </c>
      <c r="Q316" s="145">
        <v>0</v>
      </c>
      <c r="R316" s="145">
        <f>Q316*H316</f>
        <v>0</v>
      </c>
      <c r="S316" s="145">
        <v>0</v>
      </c>
      <c r="T316" s="146">
        <f>S316*H316</f>
        <v>0</v>
      </c>
      <c r="AR316" s="147" t="s">
        <v>187</v>
      </c>
      <c r="AT316" s="147" t="s">
        <v>182</v>
      </c>
      <c r="AU316" s="147" t="s">
        <v>83</v>
      </c>
      <c r="AY316" s="17" t="s">
        <v>181</v>
      </c>
      <c r="BE316" s="148">
        <f>IF(N316="základní",J316,0)</f>
        <v>0</v>
      </c>
      <c r="BF316" s="148">
        <f>IF(N316="snížená",J316,0)</f>
        <v>0</v>
      </c>
      <c r="BG316" s="148">
        <f>IF(N316="zákl. přenesená",J316,0)</f>
        <v>0</v>
      </c>
      <c r="BH316" s="148">
        <f>IF(N316="sníž. přenesená",J316,0)</f>
        <v>0</v>
      </c>
      <c r="BI316" s="148">
        <f>IF(N316="nulová",J316,0)</f>
        <v>0</v>
      </c>
      <c r="BJ316" s="17" t="s">
        <v>83</v>
      </c>
      <c r="BK316" s="148">
        <f>ROUND(I316*H316,2)</f>
        <v>0</v>
      </c>
      <c r="BL316" s="17" t="s">
        <v>188</v>
      </c>
      <c r="BM316" s="147" t="s">
        <v>1120</v>
      </c>
    </row>
    <row r="317" spans="2:65" s="1" customFormat="1" ht="29.25">
      <c r="B317" s="32"/>
      <c r="D317" s="149" t="s">
        <v>190</v>
      </c>
      <c r="F317" s="150" t="s">
        <v>1119</v>
      </c>
      <c r="I317" s="151"/>
      <c r="L317" s="32"/>
      <c r="M317" s="152"/>
      <c r="T317" s="56"/>
      <c r="AT317" s="17" t="s">
        <v>190</v>
      </c>
      <c r="AU317" s="17" t="s">
        <v>83</v>
      </c>
    </row>
    <row r="318" spans="2:65" s="1" customFormat="1" ht="44.25" customHeight="1">
      <c r="B318" s="134"/>
      <c r="C318" s="135" t="s">
        <v>831</v>
      </c>
      <c r="D318" s="135" t="s">
        <v>182</v>
      </c>
      <c r="E318" s="136" t="s">
        <v>1121</v>
      </c>
      <c r="F318" s="137" t="s">
        <v>1122</v>
      </c>
      <c r="G318" s="138" t="s">
        <v>185</v>
      </c>
      <c r="H318" s="139">
        <v>18</v>
      </c>
      <c r="I318" s="140"/>
      <c r="J318" s="141">
        <f>ROUND(I318*H318,2)</f>
        <v>0</v>
      </c>
      <c r="K318" s="137" t="s">
        <v>854</v>
      </c>
      <c r="L318" s="142"/>
      <c r="M318" s="143" t="s">
        <v>1</v>
      </c>
      <c r="N318" s="144" t="s">
        <v>41</v>
      </c>
      <c r="P318" s="145">
        <f>O318*H318</f>
        <v>0</v>
      </c>
      <c r="Q318" s="145">
        <v>0</v>
      </c>
      <c r="R318" s="145">
        <f>Q318*H318</f>
        <v>0</v>
      </c>
      <c r="S318" s="145">
        <v>0</v>
      </c>
      <c r="T318" s="146">
        <f>S318*H318</f>
        <v>0</v>
      </c>
      <c r="AR318" s="147" t="s">
        <v>187</v>
      </c>
      <c r="AT318" s="147" t="s">
        <v>182</v>
      </c>
      <c r="AU318" s="147" t="s">
        <v>83</v>
      </c>
      <c r="AY318" s="17" t="s">
        <v>181</v>
      </c>
      <c r="BE318" s="148">
        <f>IF(N318="základní",J318,0)</f>
        <v>0</v>
      </c>
      <c r="BF318" s="148">
        <f>IF(N318="snížená",J318,0)</f>
        <v>0</v>
      </c>
      <c r="BG318" s="148">
        <f>IF(N318="zákl. přenesená",J318,0)</f>
        <v>0</v>
      </c>
      <c r="BH318" s="148">
        <f>IF(N318="sníž. přenesená",J318,0)</f>
        <v>0</v>
      </c>
      <c r="BI318" s="148">
        <f>IF(N318="nulová",J318,0)</f>
        <v>0</v>
      </c>
      <c r="BJ318" s="17" t="s">
        <v>83</v>
      </c>
      <c r="BK318" s="148">
        <f>ROUND(I318*H318,2)</f>
        <v>0</v>
      </c>
      <c r="BL318" s="17" t="s">
        <v>188</v>
      </c>
      <c r="BM318" s="147" t="s">
        <v>1123</v>
      </c>
    </row>
    <row r="319" spans="2:65" s="1" customFormat="1" ht="29.25">
      <c r="B319" s="32"/>
      <c r="D319" s="149" t="s">
        <v>190</v>
      </c>
      <c r="F319" s="150" t="s">
        <v>1122</v>
      </c>
      <c r="I319" s="151"/>
      <c r="L319" s="32"/>
      <c r="M319" s="152"/>
      <c r="T319" s="56"/>
      <c r="AT319" s="17" t="s">
        <v>190</v>
      </c>
      <c r="AU319" s="17" t="s">
        <v>83</v>
      </c>
    </row>
    <row r="320" spans="2:65" s="1" customFormat="1" ht="44.25" customHeight="1">
      <c r="B320" s="134"/>
      <c r="C320" s="135" t="s">
        <v>1124</v>
      </c>
      <c r="D320" s="135" t="s">
        <v>182</v>
      </c>
      <c r="E320" s="136" t="s">
        <v>1125</v>
      </c>
      <c r="F320" s="137" t="s">
        <v>1126</v>
      </c>
      <c r="G320" s="138" t="s">
        <v>185</v>
      </c>
      <c r="H320" s="139">
        <v>28</v>
      </c>
      <c r="I320" s="140"/>
      <c r="J320" s="141">
        <f>ROUND(I320*H320,2)</f>
        <v>0</v>
      </c>
      <c r="K320" s="137" t="s">
        <v>854</v>
      </c>
      <c r="L320" s="142"/>
      <c r="M320" s="143" t="s">
        <v>1</v>
      </c>
      <c r="N320" s="144" t="s">
        <v>41</v>
      </c>
      <c r="P320" s="145">
        <f>O320*H320</f>
        <v>0</v>
      </c>
      <c r="Q320" s="145">
        <v>0</v>
      </c>
      <c r="R320" s="145">
        <f>Q320*H320</f>
        <v>0</v>
      </c>
      <c r="S320" s="145">
        <v>0</v>
      </c>
      <c r="T320" s="146">
        <f>S320*H320</f>
        <v>0</v>
      </c>
      <c r="AR320" s="147" t="s">
        <v>187</v>
      </c>
      <c r="AT320" s="147" t="s">
        <v>182</v>
      </c>
      <c r="AU320" s="147" t="s">
        <v>83</v>
      </c>
      <c r="AY320" s="17" t="s">
        <v>181</v>
      </c>
      <c r="BE320" s="148">
        <f>IF(N320="základní",J320,0)</f>
        <v>0</v>
      </c>
      <c r="BF320" s="148">
        <f>IF(N320="snížená",J320,0)</f>
        <v>0</v>
      </c>
      <c r="BG320" s="148">
        <f>IF(N320="zákl. přenesená",J320,0)</f>
        <v>0</v>
      </c>
      <c r="BH320" s="148">
        <f>IF(N320="sníž. přenesená",J320,0)</f>
        <v>0</v>
      </c>
      <c r="BI320" s="148">
        <f>IF(N320="nulová",J320,0)</f>
        <v>0</v>
      </c>
      <c r="BJ320" s="17" t="s">
        <v>83</v>
      </c>
      <c r="BK320" s="148">
        <f>ROUND(I320*H320,2)</f>
        <v>0</v>
      </c>
      <c r="BL320" s="17" t="s">
        <v>188</v>
      </c>
      <c r="BM320" s="147" t="s">
        <v>1127</v>
      </c>
    </row>
    <row r="321" spans="2:65" s="1" customFormat="1" ht="29.25">
      <c r="B321" s="32"/>
      <c r="D321" s="149" t="s">
        <v>190</v>
      </c>
      <c r="F321" s="150" t="s">
        <v>1126</v>
      </c>
      <c r="I321" s="151"/>
      <c r="L321" s="32"/>
      <c r="M321" s="152"/>
      <c r="T321" s="56"/>
      <c r="AT321" s="17" t="s">
        <v>190</v>
      </c>
      <c r="AU321" s="17" t="s">
        <v>83</v>
      </c>
    </row>
    <row r="322" spans="2:65" s="1" customFormat="1" ht="44.25" customHeight="1">
      <c r="B322" s="134"/>
      <c r="C322" s="135" t="s">
        <v>834</v>
      </c>
      <c r="D322" s="135" t="s">
        <v>182</v>
      </c>
      <c r="E322" s="136" t="s">
        <v>1128</v>
      </c>
      <c r="F322" s="137" t="s">
        <v>1129</v>
      </c>
      <c r="G322" s="138" t="s">
        <v>185</v>
      </c>
      <c r="H322" s="139">
        <v>4</v>
      </c>
      <c r="I322" s="140"/>
      <c r="J322" s="141">
        <f>ROUND(I322*H322,2)</f>
        <v>0</v>
      </c>
      <c r="K322" s="137" t="s">
        <v>854</v>
      </c>
      <c r="L322" s="142"/>
      <c r="M322" s="143" t="s">
        <v>1</v>
      </c>
      <c r="N322" s="144" t="s">
        <v>41</v>
      </c>
      <c r="P322" s="145">
        <f>O322*H322</f>
        <v>0</v>
      </c>
      <c r="Q322" s="145">
        <v>0</v>
      </c>
      <c r="R322" s="145">
        <f>Q322*H322</f>
        <v>0</v>
      </c>
      <c r="S322" s="145">
        <v>0</v>
      </c>
      <c r="T322" s="146">
        <f>S322*H322</f>
        <v>0</v>
      </c>
      <c r="AR322" s="147" t="s">
        <v>187</v>
      </c>
      <c r="AT322" s="147" t="s">
        <v>182</v>
      </c>
      <c r="AU322" s="147" t="s">
        <v>83</v>
      </c>
      <c r="AY322" s="17" t="s">
        <v>181</v>
      </c>
      <c r="BE322" s="148">
        <f>IF(N322="základní",J322,0)</f>
        <v>0</v>
      </c>
      <c r="BF322" s="148">
        <f>IF(N322="snížená",J322,0)</f>
        <v>0</v>
      </c>
      <c r="BG322" s="148">
        <f>IF(N322="zákl. přenesená",J322,0)</f>
        <v>0</v>
      </c>
      <c r="BH322" s="148">
        <f>IF(N322="sníž. přenesená",J322,0)</f>
        <v>0</v>
      </c>
      <c r="BI322" s="148">
        <f>IF(N322="nulová",J322,0)</f>
        <v>0</v>
      </c>
      <c r="BJ322" s="17" t="s">
        <v>83</v>
      </c>
      <c r="BK322" s="148">
        <f>ROUND(I322*H322,2)</f>
        <v>0</v>
      </c>
      <c r="BL322" s="17" t="s">
        <v>188</v>
      </c>
      <c r="BM322" s="147" t="s">
        <v>1130</v>
      </c>
    </row>
    <row r="323" spans="2:65" s="1" customFormat="1" ht="29.25">
      <c r="B323" s="32"/>
      <c r="D323" s="149" t="s">
        <v>190</v>
      </c>
      <c r="F323" s="150" t="s">
        <v>1129</v>
      </c>
      <c r="I323" s="151"/>
      <c r="L323" s="32"/>
      <c r="M323" s="152"/>
      <c r="T323" s="56"/>
      <c r="AT323" s="17" t="s">
        <v>190</v>
      </c>
      <c r="AU323" s="17" t="s">
        <v>83</v>
      </c>
    </row>
    <row r="324" spans="2:65" s="1" customFormat="1" ht="24.2" customHeight="1">
      <c r="B324" s="134"/>
      <c r="C324" s="135" t="s">
        <v>1131</v>
      </c>
      <c r="D324" s="135" t="s">
        <v>182</v>
      </c>
      <c r="E324" s="136" t="s">
        <v>1132</v>
      </c>
      <c r="F324" s="137" t="s">
        <v>1133</v>
      </c>
      <c r="G324" s="138" t="s">
        <v>868</v>
      </c>
      <c r="H324" s="139">
        <v>1.4999999999999999E-2</v>
      </c>
      <c r="I324" s="140"/>
      <c r="J324" s="141">
        <f>ROUND(I324*H324,2)</f>
        <v>0</v>
      </c>
      <c r="K324" s="137" t="s">
        <v>854</v>
      </c>
      <c r="L324" s="142"/>
      <c r="M324" s="143" t="s">
        <v>1</v>
      </c>
      <c r="N324" s="144" t="s">
        <v>41</v>
      </c>
      <c r="P324" s="145">
        <f>O324*H324</f>
        <v>0</v>
      </c>
      <c r="Q324" s="145">
        <v>0</v>
      </c>
      <c r="R324" s="145">
        <f>Q324*H324</f>
        <v>0</v>
      </c>
      <c r="S324" s="145">
        <v>0</v>
      </c>
      <c r="T324" s="146">
        <f>S324*H324</f>
        <v>0</v>
      </c>
      <c r="AR324" s="147" t="s">
        <v>187</v>
      </c>
      <c r="AT324" s="147" t="s">
        <v>182</v>
      </c>
      <c r="AU324" s="147" t="s">
        <v>83</v>
      </c>
      <c r="AY324" s="17" t="s">
        <v>181</v>
      </c>
      <c r="BE324" s="148">
        <f>IF(N324="základní",J324,0)</f>
        <v>0</v>
      </c>
      <c r="BF324" s="148">
        <f>IF(N324="snížená",J324,0)</f>
        <v>0</v>
      </c>
      <c r="BG324" s="148">
        <f>IF(N324="zákl. přenesená",J324,0)</f>
        <v>0</v>
      </c>
      <c r="BH324" s="148">
        <f>IF(N324="sníž. přenesená",J324,0)</f>
        <v>0</v>
      </c>
      <c r="BI324" s="148">
        <f>IF(N324="nulová",J324,0)</f>
        <v>0</v>
      </c>
      <c r="BJ324" s="17" t="s">
        <v>83</v>
      </c>
      <c r="BK324" s="148">
        <f>ROUND(I324*H324,2)</f>
        <v>0</v>
      </c>
      <c r="BL324" s="17" t="s">
        <v>188</v>
      </c>
      <c r="BM324" s="147" t="s">
        <v>1134</v>
      </c>
    </row>
    <row r="325" spans="2:65" s="1" customFormat="1" ht="19.5">
      <c r="B325" s="32"/>
      <c r="D325" s="149" t="s">
        <v>190</v>
      </c>
      <c r="F325" s="150" t="s">
        <v>1133</v>
      </c>
      <c r="I325" s="151"/>
      <c r="L325" s="32"/>
      <c r="M325" s="152"/>
      <c r="T325" s="56"/>
      <c r="AT325" s="17" t="s">
        <v>190</v>
      </c>
      <c r="AU325" s="17" t="s">
        <v>83</v>
      </c>
    </row>
    <row r="326" spans="2:65" s="1" customFormat="1" ht="19.5">
      <c r="B326" s="32"/>
      <c r="D326" s="149" t="s">
        <v>467</v>
      </c>
      <c r="F326" s="164" t="s">
        <v>869</v>
      </c>
      <c r="I326" s="151"/>
      <c r="L326" s="32"/>
      <c r="M326" s="152"/>
      <c r="T326" s="56"/>
      <c r="AT326" s="17" t="s">
        <v>467</v>
      </c>
      <c r="AU326" s="17" t="s">
        <v>83</v>
      </c>
    </row>
    <row r="327" spans="2:65" s="11" customFormat="1" ht="25.9" customHeight="1">
      <c r="B327" s="124"/>
      <c r="D327" s="125" t="s">
        <v>75</v>
      </c>
      <c r="E327" s="126" t="s">
        <v>1135</v>
      </c>
      <c r="F327" s="126" t="s">
        <v>1136</v>
      </c>
      <c r="I327" s="127"/>
      <c r="J327" s="128">
        <f>BK327</f>
        <v>0</v>
      </c>
      <c r="L327" s="124"/>
      <c r="M327" s="129"/>
      <c r="P327" s="130">
        <f>SUM(P328:P348)</f>
        <v>0</v>
      </c>
      <c r="R327" s="130">
        <f>SUM(R328:R348)</f>
        <v>0</v>
      </c>
      <c r="T327" s="131">
        <f>SUM(T328:T348)</f>
        <v>0</v>
      </c>
      <c r="AR327" s="125" t="s">
        <v>83</v>
      </c>
      <c r="AT327" s="132" t="s">
        <v>75</v>
      </c>
      <c r="AU327" s="132" t="s">
        <v>76</v>
      </c>
      <c r="AY327" s="125" t="s">
        <v>181</v>
      </c>
      <c r="BK327" s="133">
        <f>SUM(BK328:BK348)</f>
        <v>0</v>
      </c>
    </row>
    <row r="328" spans="2:65" s="1" customFormat="1" ht="16.5" customHeight="1">
      <c r="B328" s="134"/>
      <c r="C328" s="135" t="s">
        <v>837</v>
      </c>
      <c r="D328" s="135" t="s">
        <v>182</v>
      </c>
      <c r="E328" s="136" t="s">
        <v>1137</v>
      </c>
      <c r="F328" s="137" t="s">
        <v>1138</v>
      </c>
      <c r="G328" s="138" t="s">
        <v>476</v>
      </c>
      <c r="H328" s="139">
        <v>8</v>
      </c>
      <c r="I328" s="140"/>
      <c r="J328" s="141">
        <f>ROUND(I328*H328,2)</f>
        <v>0</v>
      </c>
      <c r="K328" s="137" t="s">
        <v>880</v>
      </c>
      <c r="L328" s="142"/>
      <c r="M328" s="143" t="s">
        <v>1</v>
      </c>
      <c r="N328" s="144" t="s">
        <v>41</v>
      </c>
      <c r="P328" s="145">
        <f>O328*H328</f>
        <v>0</v>
      </c>
      <c r="Q328" s="145">
        <v>0</v>
      </c>
      <c r="R328" s="145">
        <f>Q328*H328</f>
        <v>0</v>
      </c>
      <c r="S328" s="145">
        <v>0</v>
      </c>
      <c r="T328" s="146">
        <f>S328*H328</f>
        <v>0</v>
      </c>
      <c r="AR328" s="147" t="s">
        <v>220</v>
      </c>
      <c r="AT328" s="147" t="s">
        <v>182</v>
      </c>
      <c r="AU328" s="147" t="s">
        <v>83</v>
      </c>
      <c r="AY328" s="17" t="s">
        <v>181</v>
      </c>
      <c r="BE328" s="148">
        <f>IF(N328="základní",J328,0)</f>
        <v>0</v>
      </c>
      <c r="BF328" s="148">
        <f>IF(N328="snížená",J328,0)</f>
        <v>0</v>
      </c>
      <c r="BG328" s="148">
        <f>IF(N328="zákl. přenesená",J328,0)</f>
        <v>0</v>
      </c>
      <c r="BH328" s="148">
        <f>IF(N328="sníž. přenesená",J328,0)</f>
        <v>0</v>
      </c>
      <c r="BI328" s="148">
        <f>IF(N328="nulová",J328,0)</f>
        <v>0</v>
      </c>
      <c r="BJ328" s="17" t="s">
        <v>83</v>
      </c>
      <c r="BK328" s="148">
        <f>ROUND(I328*H328,2)</f>
        <v>0</v>
      </c>
      <c r="BL328" s="17" t="s">
        <v>200</v>
      </c>
      <c r="BM328" s="147" t="s">
        <v>1139</v>
      </c>
    </row>
    <row r="329" spans="2:65" s="1" customFormat="1" ht="11.25">
      <c r="B329" s="32"/>
      <c r="D329" s="149" t="s">
        <v>190</v>
      </c>
      <c r="F329" s="150" t="s">
        <v>1138</v>
      </c>
      <c r="I329" s="151"/>
      <c r="L329" s="32"/>
      <c r="M329" s="152"/>
      <c r="T329" s="56"/>
      <c r="AT329" s="17" t="s">
        <v>190</v>
      </c>
      <c r="AU329" s="17" t="s">
        <v>83</v>
      </c>
    </row>
    <row r="330" spans="2:65" s="1" customFormat="1" ht="16.5" customHeight="1">
      <c r="B330" s="134"/>
      <c r="C330" s="135" t="s">
        <v>1140</v>
      </c>
      <c r="D330" s="135" t="s">
        <v>182</v>
      </c>
      <c r="E330" s="136" t="s">
        <v>1141</v>
      </c>
      <c r="F330" s="137" t="s">
        <v>1142</v>
      </c>
      <c r="G330" s="138" t="s">
        <v>889</v>
      </c>
      <c r="H330" s="139">
        <v>1</v>
      </c>
      <c r="I330" s="140"/>
      <c r="J330" s="141">
        <f>ROUND(I330*H330,2)</f>
        <v>0</v>
      </c>
      <c r="K330" s="137" t="s">
        <v>880</v>
      </c>
      <c r="L330" s="142"/>
      <c r="M330" s="143" t="s">
        <v>1</v>
      </c>
      <c r="N330" s="144" t="s">
        <v>41</v>
      </c>
      <c r="P330" s="145">
        <f>O330*H330</f>
        <v>0</v>
      </c>
      <c r="Q330" s="145">
        <v>0</v>
      </c>
      <c r="R330" s="145">
        <f>Q330*H330</f>
        <v>0</v>
      </c>
      <c r="S330" s="145">
        <v>0</v>
      </c>
      <c r="T330" s="146">
        <f>S330*H330</f>
        <v>0</v>
      </c>
      <c r="AR330" s="147" t="s">
        <v>220</v>
      </c>
      <c r="AT330" s="147" t="s">
        <v>182</v>
      </c>
      <c r="AU330" s="147" t="s">
        <v>83</v>
      </c>
      <c r="AY330" s="17" t="s">
        <v>181</v>
      </c>
      <c r="BE330" s="148">
        <f>IF(N330="základní",J330,0)</f>
        <v>0</v>
      </c>
      <c r="BF330" s="148">
        <f>IF(N330="snížená",J330,0)</f>
        <v>0</v>
      </c>
      <c r="BG330" s="148">
        <f>IF(N330="zákl. přenesená",J330,0)</f>
        <v>0</v>
      </c>
      <c r="BH330" s="148">
        <f>IF(N330="sníž. přenesená",J330,0)</f>
        <v>0</v>
      </c>
      <c r="BI330" s="148">
        <f>IF(N330="nulová",J330,0)</f>
        <v>0</v>
      </c>
      <c r="BJ330" s="17" t="s">
        <v>83</v>
      </c>
      <c r="BK330" s="148">
        <f>ROUND(I330*H330,2)</f>
        <v>0</v>
      </c>
      <c r="BL330" s="17" t="s">
        <v>200</v>
      </c>
      <c r="BM330" s="147" t="s">
        <v>1143</v>
      </c>
    </row>
    <row r="331" spans="2:65" s="1" customFormat="1" ht="11.25">
      <c r="B331" s="32"/>
      <c r="D331" s="149" t="s">
        <v>190</v>
      </c>
      <c r="F331" s="150" t="s">
        <v>1142</v>
      </c>
      <c r="I331" s="151"/>
      <c r="L331" s="32"/>
      <c r="M331" s="152"/>
      <c r="T331" s="56"/>
      <c r="AT331" s="17" t="s">
        <v>190</v>
      </c>
      <c r="AU331" s="17" t="s">
        <v>83</v>
      </c>
    </row>
    <row r="332" spans="2:65" s="1" customFormat="1" ht="16.5" customHeight="1">
      <c r="B332" s="134"/>
      <c r="C332" s="135" t="s">
        <v>973</v>
      </c>
      <c r="D332" s="135" t="s">
        <v>182</v>
      </c>
      <c r="E332" s="136" t="s">
        <v>1144</v>
      </c>
      <c r="F332" s="137" t="s">
        <v>1145</v>
      </c>
      <c r="G332" s="138" t="s">
        <v>476</v>
      </c>
      <c r="H332" s="139">
        <v>8</v>
      </c>
      <c r="I332" s="140"/>
      <c r="J332" s="141">
        <f>ROUND(I332*H332,2)</f>
        <v>0</v>
      </c>
      <c r="K332" s="137" t="s">
        <v>880</v>
      </c>
      <c r="L332" s="142"/>
      <c r="M332" s="143" t="s">
        <v>1</v>
      </c>
      <c r="N332" s="144" t="s">
        <v>41</v>
      </c>
      <c r="P332" s="145">
        <f>O332*H332</f>
        <v>0</v>
      </c>
      <c r="Q332" s="145">
        <v>0</v>
      </c>
      <c r="R332" s="145">
        <f>Q332*H332</f>
        <v>0</v>
      </c>
      <c r="S332" s="145">
        <v>0</v>
      </c>
      <c r="T332" s="146">
        <f>S332*H332</f>
        <v>0</v>
      </c>
      <c r="AR332" s="147" t="s">
        <v>220</v>
      </c>
      <c r="AT332" s="147" t="s">
        <v>182</v>
      </c>
      <c r="AU332" s="147" t="s">
        <v>83</v>
      </c>
      <c r="AY332" s="17" t="s">
        <v>181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7" t="s">
        <v>83</v>
      </c>
      <c r="BK332" s="148">
        <f>ROUND(I332*H332,2)</f>
        <v>0</v>
      </c>
      <c r="BL332" s="17" t="s">
        <v>200</v>
      </c>
      <c r="BM332" s="147" t="s">
        <v>1146</v>
      </c>
    </row>
    <row r="333" spans="2:65" s="1" customFormat="1" ht="11.25">
      <c r="B333" s="32"/>
      <c r="D333" s="149" t="s">
        <v>190</v>
      </c>
      <c r="F333" s="150" t="s">
        <v>1145</v>
      </c>
      <c r="I333" s="151"/>
      <c r="L333" s="32"/>
      <c r="M333" s="152"/>
      <c r="T333" s="56"/>
      <c r="AT333" s="17" t="s">
        <v>190</v>
      </c>
      <c r="AU333" s="17" t="s">
        <v>83</v>
      </c>
    </row>
    <row r="334" spans="2:65" s="1" customFormat="1" ht="16.5" customHeight="1">
      <c r="B334" s="134"/>
      <c r="C334" s="135" t="s">
        <v>1147</v>
      </c>
      <c r="D334" s="135" t="s">
        <v>182</v>
      </c>
      <c r="E334" s="136" t="s">
        <v>1148</v>
      </c>
      <c r="F334" s="137" t="s">
        <v>1149</v>
      </c>
      <c r="G334" s="138" t="s">
        <v>476</v>
      </c>
      <c r="H334" s="139">
        <v>24</v>
      </c>
      <c r="I334" s="140"/>
      <c r="J334" s="141">
        <f>ROUND(I334*H334,2)</f>
        <v>0</v>
      </c>
      <c r="K334" s="137" t="s">
        <v>880</v>
      </c>
      <c r="L334" s="142"/>
      <c r="M334" s="143" t="s">
        <v>1</v>
      </c>
      <c r="N334" s="144" t="s">
        <v>41</v>
      </c>
      <c r="P334" s="145">
        <f>O334*H334</f>
        <v>0</v>
      </c>
      <c r="Q334" s="145">
        <v>0</v>
      </c>
      <c r="R334" s="145">
        <f>Q334*H334</f>
        <v>0</v>
      </c>
      <c r="S334" s="145">
        <v>0</v>
      </c>
      <c r="T334" s="146">
        <f>S334*H334</f>
        <v>0</v>
      </c>
      <c r="AR334" s="147" t="s">
        <v>220</v>
      </c>
      <c r="AT334" s="147" t="s">
        <v>182</v>
      </c>
      <c r="AU334" s="147" t="s">
        <v>83</v>
      </c>
      <c r="AY334" s="17" t="s">
        <v>181</v>
      </c>
      <c r="BE334" s="148">
        <f>IF(N334="základní",J334,0)</f>
        <v>0</v>
      </c>
      <c r="BF334" s="148">
        <f>IF(N334="snížená",J334,0)</f>
        <v>0</v>
      </c>
      <c r="BG334" s="148">
        <f>IF(N334="zákl. přenesená",J334,0)</f>
        <v>0</v>
      </c>
      <c r="BH334" s="148">
        <f>IF(N334="sníž. přenesená",J334,0)</f>
        <v>0</v>
      </c>
      <c r="BI334" s="148">
        <f>IF(N334="nulová",J334,0)</f>
        <v>0</v>
      </c>
      <c r="BJ334" s="17" t="s">
        <v>83</v>
      </c>
      <c r="BK334" s="148">
        <f>ROUND(I334*H334,2)</f>
        <v>0</v>
      </c>
      <c r="BL334" s="17" t="s">
        <v>200</v>
      </c>
      <c r="BM334" s="147" t="s">
        <v>1150</v>
      </c>
    </row>
    <row r="335" spans="2:65" s="1" customFormat="1" ht="11.25">
      <c r="B335" s="32"/>
      <c r="D335" s="149" t="s">
        <v>190</v>
      </c>
      <c r="F335" s="150" t="s">
        <v>1149</v>
      </c>
      <c r="I335" s="151"/>
      <c r="L335" s="32"/>
      <c r="M335" s="152"/>
      <c r="T335" s="56"/>
      <c r="AT335" s="17" t="s">
        <v>190</v>
      </c>
      <c r="AU335" s="17" t="s">
        <v>83</v>
      </c>
    </row>
    <row r="336" spans="2:65" s="1" customFormat="1" ht="16.5" customHeight="1">
      <c r="B336" s="134"/>
      <c r="C336" s="135" t="s">
        <v>976</v>
      </c>
      <c r="D336" s="135" t="s">
        <v>182</v>
      </c>
      <c r="E336" s="136" t="s">
        <v>1151</v>
      </c>
      <c r="F336" s="137" t="s">
        <v>1152</v>
      </c>
      <c r="G336" s="138" t="s">
        <v>476</v>
      </c>
      <c r="H336" s="139">
        <v>16</v>
      </c>
      <c r="I336" s="140"/>
      <c r="J336" s="141">
        <f>ROUND(I336*H336,2)</f>
        <v>0</v>
      </c>
      <c r="K336" s="137" t="s">
        <v>880</v>
      </c>
      <c r="L336" s="142"/>
      <c r="M336" s="143" t="s">
        <v>1</v>
      </c>
      <c r="N336" s="144" t="s">
        <v>41</v>
      </c>
      <c r="P336" s="145">
        <f>O336*H336</f>
        <v>0</v>
      </c>
      <c r="Q336" s="145">
        <v>0</v>
      </c>
      <c r="R336" s="145">
        <f>Q336*H336</f>
        <v>0</v>
      </c>
      <c r="S336" s="145">
        <v>0</v>
      </c>
      <c r="T336" s="146">
        <f>S336*H336</f>
        <v>0</v>
      </c>
      <c r="AR336" s="147" t="s">
        <v>220</v>
      </c>
      <c r="AT336" s="147" t="s">
        <v>182</v>
      </c>
      <c r="AU336" s="147" t="s">
        <v>83</v>
      </c>
      <c r="AY336" s="17" t="s">
        <v>181</v>
      </c>
      <c r="BE336" s="148">
        <f>IF(N336="základní",J336,0)</f>
        <v>0</v>
      </c>
      <c r="BF336" s="148">
        <f>IF(N336="snížená",J336,0)</f>
        <v>0</v>
      </c>
      <c r="BG336" s="148">
        <f>IF(N336="zákl. přenesená",J336,0)</f>
        <v>0</v>
      </c>
      <c r="BH336" s="148">
        <f>IF(N336="sníž. přenesená",J336,0)</f>
        <v>0</v>
      </c>
      <c r="BI336" s="148">
        <f>IF(N336="nulová",J336,0)</f>
        <v>0</v>
      </c>
      <c r="BJ336" s="17" t="s">
        <v>83</v>
      </c>
      <c r="BK336" s="148">
        <f>ROUND(I336*H336,2)</f>
        <v>0</v>
      </c>
      <c r="BL336" s="17" t="s">
        <v>200</v>
      </c>
      <c r="BM336" s="147" t="s">
        <v>1153</v>
      </c>
    </row>
    <row r="337" spans="2:65" s="1" customFormat="1" ht="11.25">
      <c r="B337" s="32"/>
      <c r="D337" s="149" t="s">
        <v>190</v>
      </c>
      <c r="F337" s="150" t="s">
        <v>1152</v>
      </c>
      <c r="I337" s="151"/>
      <c r="L337" s="32"/>
      <c r="M337" s="152"/>
      <c r="T337" s="56"/>
      <c r="AT337" s="17" t="s">
        <v>190</v>
      </c>
      <c r="AU337" s="17" t="s">
        <v>83</v>
      </c>
    </row>
    <row r="338" spans="2:65" s="1" customFormat="1" ht="16.5" customHeight="1">
      <c r="B338" s="134"/>
      <c r="C338" s="135" t="s">
        <v>1154</v>
      </c>
      <c r="D338" s="135" t="s">
        <v>182</v>
      </c>
      <c r="E338" s="136" t="s">
        <v>1155</v>
      </c>
      <c r="F338" s="137" t="s">
        <v>1156</v>
      </c>
      <c r="G338" s="138" t="s">
        <v>476</v>
      </c>
      <c r="H338" s="139">
        <v>8</v>
      </c>
      <c r="I338" s="140"/>
      <c r="J338" s="141">
        <f>ROUND(I338*H338,2)</f>
        <v>0</v>
      </c>
      <c r="K338" s="137" t="s">
        <v>880</v>
      </c>
      <c r="L338" s="142"/>
      <c r="M338" s="143" t="s">
        <v>1</v>
      </c>
      <c r="N338" s="144" t="s">
        <v>41</v>
      </c>
      <c r="P338" s="145">
        <f>O338*H338</f>
        <v>0</v>
      </c>
      <c r="Q338" s="145">
        <v>0</v>
      </c>
      <c r="R338" s="145">
        <f>Q338*H338</f>
        <v>0</v>
      </c>
      <c r="S338" s="145">
        <v>0</v>
      </c>
      <c r="T338" s="146">
        <f>S338*H338</f>
        <v>0</v>
      </c>
      <c r="AR338" s="147" t="s">
        <v>220</v>
      </c>
      <c r="AT338" s="147" t="s">
        <v>182</v>
      </c>
      <c r="AU338" s="147" t="s">
        <v>83</v>
      </c>
      <c r="AY338" s="17" t="s">
        <v>181</v>
      </c>
      <c r="BE338" s="148">
        <f>IF(N338="základní",J338,0)</f>
        <v>0</v>
      </c>
      <c r="BF338" s="148">
        <f>IF(N338="snížená",J338,0)</f>
        <v>0</v>
      </c>
      <c r="BG338" s="148">
        <f>IF(N338="zákl. přenesená",J338,0)</f>
        <v>0</v>
      </c>
      <c r="BH338" s="148">
        <f>IF(N338="sníž. přenesená",J338,0)</f>
        <v>0</v>
      </c>
      <c r="BI338" s="148">
        <f>IF(N338="nulová",J338,0)</f>
        <v>0</v>
      </c>
      <c r="BJ338" s="17" t="s">
        <v>83</v>
      </c>
      <c r="BK338" s="148">
        <f>ROUND(I338*H338,2)</f>
        <v>0</v>
      </c>
      <c r="BL338" s="17" t="s">
        <v>200</v>
      </c>
      <c r="BM338" s="147" t="s">
        <v>1157</v>
      </c>
    </row>
    <row r="339" spans="2:65" s="1" customFormat="1" ht="11.25">
      <c r="B339" s="32"/>
      <c r="D339" s="149" t="s">
        <v>190</v>
      </c>
      <c r="F339" s="150" t="s">
        <v>1156</v>
      </c>
      <c r="I339" s="151"/>
      <c r="L339" s="32"/>
      <c r="M339" s="152"/>
      <c r="T339" s="56"/>
      <c r="AT339" s="17" t="s">
        <v>190</v>
      </c>
      <c r="AU339" s="17" t="s">
        <v>83</v>
      </c>
    </row>
    <row r="340" spans="2:65" s="1" customFormat="1" ht="24.2" customHeight="1">
      <c r="B340" s="134"/>
      <c r="C340" s="135" t="s">
        <v>979</v>
      </c>
      <c r="D340" s="135" t="s">
        <v>182</v>
      </c>
      <c r="E340" s="136" t="s">
        <v>1158</v>
      </c>
      <c r="F340" s="137" t="s">
        <v>1159</v>
      </c>
      <c r="G340" s="138" t="s">
        <v>889</v>
      </c>
      <c r="H340" s="139">
        <v>1</v>
      </c>
      <c r="I340" s="140"/>
      <c r="J340" s="141">
        <f>ROUND(I340*H340,2)</f>
        <v>0</v>
      </c>
      <c r="K340" s="137" t="s">
        <v>880</v>
      </c>
      <c r="L340" s="142"/>
      <c r="M340" s="143" t="s">
        <v>1</v>
      </c>
      <c r="N340" s="144" t="s">
        <v>41</v>
      </c>
      <c r="P340" s="145">
        <f>O340*H340</f>
        <v>0</v>
      </c>
      <c r="Q340" s="145">
        <v>0</v>
      </c>
      <c r="R340" s="145">
        <f>Q340*H340</f>
        <v>0</v>
      </c>
      <c r="S340" s="145">
        <v>0</v>
      </c>
      <c r="T340" s="146">
        <f>S340*H340</f>
        <v>0</v>
      </c>
      <c r="AR340" s="147" t="s">
        <v>220</v>
      </c>
      <c r="AT340" s="147" t="s">
        <v>182</v>
      </c>
      <c r="AU340" s="147" t="s">
        <v>83</v>
      </c>
      <c r="AY340" s="17" t="s">
        <v>181</v>
      </c>
      <c r="BE340" s="148">
        <f>IF(N340="základní",J340,0)</f>
        <v>0</v>
      </c>
      <c r="BF340" s="148">
        <f>IF(N340="snížená",J340,0)</f>
        <v>0</v>
      </c>
      <c r="BG340" s="148">
        <f>IF(N340="zákl. přenesená",J340,0)</f>
        <v>0</v>
      </c>
      <c r="BH340" s="148">
        <f>IF(N340="sníž. přenesená",J340,0)</f>
        <v>0</v>
      </c>
      <c r="BI340" s="148">
        <f>IF(N340="nulová",J340,0)</f>
        <v>0</v>
      </c>
      <c r="BJ340" s="17" t="s">
        <v>83</v>
      </c>
      <c r="BK340" s="148">
        <f>ROUND(I340*H340,2)</f>
        <v>0</v>
      </c>
      <c r="BL340" s="17" t="s">
        <v>200</v>
      </c>
      <c r="BM340" s="147" t="s">
        <v>1160</v>
      </c>
    </row>
    <row r="341" spans="2:65" s="1" customFormat="1" ht="19.5">
      <c r="B341" s="32"/>
      <c r="D341" s="149" t="s">
        <v>190</v>
      </c>
      <c r="F341" s="150" t="s">
        <v>1159</v>
      </c>
      <c r="I341" s="151"/>
      <c r="L341" s="32"/>
      <c r="M341" s="152"/>
      <c r="T341" s="56"/>
      <c r="AT341" s="17" t="s">
        <v>190</v>
      </c>
      <c r="AU341" s="17" t="s">
        <v>83</v>
      </c>
    </row>
    <row r="342" spans="2:65" s="1" customFormat="1" ht="16.5" customHeight="1">
      <c r="B342" s="134"/>
      <c r="C342" s="135" t="s">
        <v>1161</v>
      </c>
      <c r="D342" s="135" t="s">
        <v>182</v>
      </c>
      <c r="E342" s="136" t="s">
        <v>1162</v>
      </c>
      <c r="F342" s="137" t="s">
        <v>1163</v>
      </c>
      <c r="G342" s="138" t="s">
        <v>476</v>
      </c>
      <c r="H342" s="139">
        <v>4</v>
      </c>
      <c r="I342" s="140"/>
      <c r="J342" s="141">
        <f>ROUND(I342*H342,2)</f>
        <v>0</v>
      </c>
      <c r="K342" s="137" t="s">
        <v>880</v>
      </c>
      <c r="L342" s="142"/>
      <c r="M342" s="143" t="s">
        <v>1</v>
      </c>
      <c r="N342" s="144" t="s">
        <v>41</v>
      </c>
      <c r="P342" s="145">
        <f>O342*H342</f>
        <v>0</v>
      </c>
      <c r="Q342" s="145">
        <v>0</v>
      </c>
      <c r="R342" s="145">
        <f>Q342*H342</f>
        <v>0</v>
      </c>
      <c r="S342" s="145">
        <v>0</v>
      </c>
      <c r="T342" s="146">
        <f>S342*H342</f>
        <v>0</v>
      </c>
      <c r="AR342" s="147" t="s">
        <v>220</v>
      </c>
      <c r="AT342" s="147" t="s">
        <v>182</v>
      </c>
      <c r="AU342" s="147" t="s">
        <v>83</v>
      </c>
      <c r="AY342" s="17" t="s">
        <v>181</v>
      </c>
      <c r="BE342" s="148">
        <f>IF(N342="základní",J342,0)</f>
        <v>0</v>
      </c>
      <c r="BF342" s="148">
        <f>IF(N342="snížená",J342,0)</f>
        <v>0</v>
      </c>
      <c r="BG342" s="148">
        <f>IF(N342="zákl. přenesená",J342,0)</f>
        <v>0</v>
      </c>
      <c r="BH342" s="148">
        <f>IF(N342="sníž. přenesená",J342,0)</f>
        <v>0</v>
      </c>
      <c r="BI342" s="148">
        <f>IF(N342="nulová",J342,0)</f>
        <v>0</v>
      </c>
      <c r="BJ342" s="17" t="s">
        <v>83</v>
      </c>
      <c r="BK342" s="148">
        <f>ROUND(I342*H342,2)</f>
        <v>0</v>
      </c>
      <c r="BL342" s="17" t="s">
        <v>200</v>
      </c>
      <c r="BM342" s="147" t="s">
        <v>1164</v>
      </c>
    </row>
    <row r="343" spans="2:65" s="1" customFormat="1" ht="11.25">
      <c r="B343" s="32"/>
      <c r="D343" s="149" t="s">
        <v>190</v>
      </c>
      <c r="F343" s="150" t="s">
        <v>1163</v>
      </c>
      <c r="I343" s="151"/>
      <c r="L343" s="32"/>
      <c r="M343" s="152"/>
      <c r="T343" s="56"/>
      <c r="AT343" s="17" t="s">
        <v>190</v>
      </c>
      <c r="AU343" s="17" t="s">
        <v>83</v>
      </c>
    </row>
    <row r="344" spans="2:65" s="1" customFormat="1" ht="24.2" customHeight="1">
      <c r="B344" s="134"/>
      <c r="C344" s="135" t="s">
        <v>982</v>
      </c>
      <c r="D344" s="135" t="s">
        <v>182</v>
      </c>
      <c r="E344" s="136" t="s">
        <v>1165</v>
      </c>
      <c r="F344" s="137" t="s">
        <v>1166</v>
      </c>
      <c r="G344" s="138" t="s">
        <v>889</v>
      </c>
      <c r="H344" s="139">
        <v>1</v>
      </c>
      <c r="I344" s="140"/>
      <c r="J344" s="141">
        <f>ROUND(I344*H344,2)</f>
        <v>0</v>
      </c>
      <c r="K344" s="137" t="s">
        <v>880</v>
      </c>
      <c r="L344" s="142"/>
      <c r="M344" s="143" t="s">
        <v>1</v>
      </c>
      <c r="N344" s="144" t="s">
        <v>41</v>
      </c>
      <c r="P344" s="145">
        <f>O344*H344</f>
        <v>0</v>
      </c>
      <c r="Q344" s="145">
        <v>0</v>
      </c>
      <c r="R344" s="145">
        <f>Q344*H344</f>
        <v>0</v>
      </c>
      <c r="S344" s="145">
        <v>0</v>
      </c>
      <c r="T344" s="146">
        <f>S344*H344</f>
        <v>0</v>
      </c>
      <c r="AR344" s="147" t="s">
        <v>220</v>
      </c>
      <c r="AT344" s="147" t="s">
        <v>182</v>
      </c>
      <c r="AU344" s="147" t="s">
        <v>83</v>
      </c>
      <c r="AY344" s="17" t="s">
        <v>181</v>
      </c>
      <c r="BE344" s="148">
        <f>IF(N344="základní",J344,0)</f>
        <v>0</v>
      </c>
      <c r="BF344" s="148">
        <f>IF(N344="snížená",J344,0)</f>
        <v>0</v>
      </c>
      <c r="BG344" s="148">
        <f>IF(N344="zákl. přenesená",J344,0)</f>
        <v>0</v>
      </c>
      <c r="BH344" s="148">
        <f>IF(N344="sníž. přenesená",J344,0)</f>
        <v>0</v>
      </c>
      <c r="BI344" s="148">
        <f>IF(N344="nulová",J344,0)</f>
        <v>0</v>
      </c>
      <c r="BJ344" s="17" t="s">
        <v>83</v>
      </c>
      <c r="BK344" s="148">
        <f>ROUND(I344*H344,2)</f>
        <v>0</v>
      </c>
      <c r="BL344" s="17" t="s">
        <v>200</v>
      </c>
      <c r="BM344" s="147" t="s">
        <v>1167</v>
      </c>
    </row>
    <row r="345" spans="2:65" s="1" customFormat="1" ht="19.5">
      <c r="B345" s="32"/>
      <c r="D345" s="149" t="s">
        <v>190</v>
      </c>
      <c r="F345" s="150" t="s">
        <v>1166</v>
      </c>
      <c r="I345" s="151"/>
      <c r="L345" s="32"/>
      <c r="M345" s="152"/>
      <c r="T345" s="56"/>
      <c r="AT345" s="17" t="s">
        <v>190</v>
      </c>
      <c r="AU345" s="17" t="s">
        <v>83</v>
      </c>
    </row>
    <row r="346" spans="2:65" s="1" customFormat="1" ht="19.5">
      <c r="B346" s="32"/>
      <c r="D346" s="149" t="s">
        <v>467</v>
      </c>
      <c r="F346" s="164" t="s">
        <v>1168</v>
      </c>
      <c r="I346" s="151"/>
      <c r="L346" s="32"/>
      <c r="M346" s="152"/>
      <c r="T346" s="56"/>
      <c r="AT346" s="17" t="s">
        <v>467</v>
      </c>
      <c r="AU346" s="17" t="s">
        <v>83</v>
      </c>
    </row>
    <row r="347" spans="2:65" s="1" customFormat="1" ht="16.5" customHeight="1">
      <c r="B347" s="134"/>
      <c r="C347" s="135" t="s">
        <v>1169</v>
      </c>
      <c r="D347" s="135" t="s">
        <v>182</v>
      </c>
      <c r="E347" s="136" t="s">
        <v>1170</v>
      </c>
      <c r="F347" s="137" t="s">
        <v>1171</v>
      </c>
      <c r="G347" s="138" t="s">
        <v>476</v>
      </c>
      <c r="H347" s="139">
        <v>40</v>
      </c>
      <c r="I347" s="140"/>
      <c r="J347" s="141">
        <f>ROUND(I347*H347,2)</f>
        <v>0</v>
      </c>
      <c r="K347" s="137" t="s">
        <v>880</v>
      </c>
      <c r="L347" s="142"/>
      <c r="M347" s="143" t="s">
        <v>1</v>
      </c>
      <c r="N347" s="144" t="s">
        <v>41</v>
      </c>
      <c r="P347" s="145">
        <f>O347*H347</f>
        <v>0</v>
      </c>
      <c r="Q347" s="145">
        <v>0</v>
      </c>
      <c r="R347" s="145">
        <f>Q347*H347</f>
        <v>0</v>
      </c>
      <c r="S347" s="145">
        <v>0</v>
      </c>
      <c r="T347" s="146">
        <f>S347*H347</f>
        <v>0</v>
      </c>
      <c r="AR347" s="147" t="s">
        <v>220</v>
      </c>
      <c r="AT347" s="147" t="s">
        <v>182</v>
      </c>
      <c r="AU347" s="147" t="s">
        <v>83</v>
      </c>
      <c r="AY347" s="17" t="s">
        <v>181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7" t="s">
        <v>83</v>
      </c>
      <c r="BK347" s="148">
        <f>ROUND(I347*H347,2)</f>
        <v>0</v>
      </c>
      <c r="BL347" s="17" t="s">
        <v>200</v>
      </c>
      <c r="BM347" s="147" t="s">
        <v>1172</v>
      </c>
    </row>
    <row r="348" spans="2:65" s="1" customFormat="1" ht="11.25">
      <c r="B348" s="32"/>
      <c r="D348" s="149" t="s">
        <v>190</v>
      </c>
      <c r="F348" s="150" t="s">
        <v>1171</v>
      </c>
      <c r="I348" s="151"/>
      <c r="L348" s="32"/>
      <c r="M348" s="165"/>
      <c r="N348" s="166"/>
      <c r="O348" s="166"/>
      <c r="P348" s="166"/>
      <c r="Q348" s="166"/>
      <c r="R348" s="166"/>
      <c r="S348" s="166"/>
      <c r="T348" s="167"/>
      <c r="AT348" s="17" t="s">
        <v>190</v>
      </c>
      <c r="AU348" s="17" t="s">
        <v>83</v>
      </c>
    </row>
    <row r="349" spans="2:65" s="1" customFormat="1" ht="6.95" customHeight="1">
      <c r="B349" s="44"/>
      <c r="C349" s="45"/>
      <c r="D349" s="45"/>
      <c r="E349" s="45"/>
      <c r="F349" s="45"/>
      <c r="G349" s="45"/>
      <c r="H349" s="45"/>
      <c r="I349" s="45"/>
      <c r="J349" s="45"/>
      <c r="K349" s="45"/>
      <c r="L349" s="32"/>
    </row>
  </sheetData>
  <autoFilter ref="C129:K348" xr:uid="{00000000-0009-0000-0000-000008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36</vt:i4>
      </vt:variant>
    </vt:vector>
  </HeadingPairs>
  <TitlesOfParts>
    <vt:vector size="54" baseType="lpstr">
      <vt:lpstr>Rekapitulace stavby</vt:lpstr>
      <vt:lpstr>SO.01 -01 -  Elektroinsta...</vt:lpstr>
      <vt:lpstr>SO.01 -01A - Rozvaděč RE</vt:lpstr>
      <vt:lpstr>SO.01 -01B - Rozvaděč RH</vt:lpstr>
      <vt:lpstr>SO.01 -01C - Rozvaděč RP1</vt:lpstr>
      <vt:lpstr>SO.01 -01D - Rozvaděč RP2</vt:lpstr>
      <vt:lpstr>SO.01 -02 - Hromosvod (LPS)</vt:lpstr>
      <vt:lpstr>SO.01 -03 - Vzduchotechnika</vt:lpstr>
      <vt:lpstr>SO.01 -04 - Vytápění</vt:lpstr>
      <vt:lpstr>SO.01 -05 - Stavební úpra...</vt:lpstr>
      <vt:lpstr>SO.01 -06 - Vnitřní kanal...</vt:lpstr>
      <vt:lpstr>SO.01 -07 - VRN</vt:lpstr>
      <vt:lpstr>SO.02 -01 - Osobní výtah</vt:lpstr>
      <vt:lpstr>SO.03 -01 - Elektroinstalace</vt:lpstr>
      <vt:lpstr>SO.03 -02 - Vytápění tříd...</vt:lpstr>
      <vt:lpstr>SO.03 -03 - Stavební úpra...</vt:lpstr>
      <vt:lpstr>SO.03 -04 - Slaboproud + ...</vt:lpstr>
      <vt:lpstr>SO.04 -01 - Plynovodní př...</vt:lpstr>
      <vt:lpstr>'Rekapitulace stavby'!Názvy_tisku</vt:lpstr>
      <vt:lpstr>'SO.01 -01 -  Elektroinsta...'!Názvy_tisku</vt:lpstr>
      <vt:lpstr>'SO.01 -01A - Rozvaděč RE'!Názvy_tisku</vt:lpstr>
      <vt:lpstr>'SO.01 -01B - Rozvaděč RH'!Názvy_tisku</vt:lpstr>
      <vt:lpstr>'SO.01 -01C - Rozvaděč RP1'!Názvy_tisku</vt:lpstr>
      <vt:lpstr>'SO.01 -01D - Rozvaděč RP2'!Názvy_tisku</vt:lpstr>
      <vt:lpstr>'SO.01 -02 - Hromosvod (LPS)'!Názvy_tisku</vt:lpstr>
      <vt:lpstr>'SO.01 -03 - Vzduchotechnika'!Názvy_tisku</vt:lpstr>
      <vt:lpstr>'SO.01 -04 - Vytápění'!Názvy_tisku</vt:lpstr>
      <vt:lpstr>'SO.01 -05 - Stavební úpra...'!Názvy_tisku</vt:lpstr>
      <vt:lpstr>'SO.01 -06 - Vnitřní kanal...'!Názvy_tisku</vt:lpstr>
      <vt:lpstr>'SO.01 -07 - VRN'!Názvy_tisku</vt:lpstr>
      <vt:lpstr>'SO.02 -01 - Osobní výtah'!Názvy_tisku</vt:lpstr>
      <vt:lpstr>'SO.03 -01 - Elektroinstalace'!Názvy_tisku</vt:lpstr>
      <vt:lpstr>'SO.03 -02 - Vytápění tříd...'!Názvy_tisku</vt:lpstr>
      <vt:lpstr>'SO.03 -03 - Stavební úpra...'!Názvy_tisku</vt:lpstr>
      <vt:lpstr>'SO.03 -04 - Slaboproud + ...'!Názvy_tisku</vt:lpstr>
      <vt:lpstr>'SO.04 -01 - Plynovodní př...'!Názvy_tisku</vt:lpstr>
      <vt:lpstr>'Rekapitulace stavby'!Oblast_tisku</vt:lpstr>
      <vt:lpstr>'SO.01 -01 -  Elektroinsta...'!Oblast_tisku</vt:lpstr>
      <vt:lpstr>'SO.01 -01A - Rozvaděč RE'!Oblast_tisku</vt:lpstr>
      <vt:lpstr>'SO.01 -01B - Rozvaděč RH'!Oblast_tisku</vt:lpstr>
      <vt:lpstr>'SO.01 -01C - Rozvaděč RP1'!Oblast_tisku</vt:lpstr>
      <vt:lpstr>'SO.01 -01D - Rozvaděč RP2'!Oblast_tisku</vt:lpstr>
      <vt:lpstr>'SO.01 -02 - Hromosvod (LPS)'!Oblast_tisku</vt:lpstr>
      <vt:lpstr>'SO.01 -03 - Vzduchotechnika'!Oblast_tisku</vt:lpstr>
      <vt:lpstr>'SO.01 -04 - Vytápění'!Oblast_tisku</vt:lpstr>
      <vt:lpstr>'SO.01 -05 - Stavební úpra...'!Oblast_tisku</vt:lpstr>
      <vt:lpstr>'SO.01 -06 - Vnitřní kanal...'!Oblast_tisku</vt:lpstr>
      <vt:lpstr>'SO.01 -07 - VRN'!Oblast_tisku</vt:lpstr>
      <vt:lpstr>'SO.02 -01 - Osobní výtah'!Oblast_tisku</vt:lpstr>
      <vt:lpstr>'SO.03 -01 - Elektroinstalace'!Oblast_tisku</vt:lpstr>
      <vt:lpstr>'SO.03 -02 - Vytápění tříd...'!Oblast_tisku</vt:lpstr>
      <vt:lpstr>'SO.03 -03 - Stavební úpra...'!Oblast_tisku</vt:lpstr>
      <vt:lpstr>'SO.03 -04 - Slaboproud + ...'!Oblast_tisku</vt:lpstr>
      <vt:lpstr>'SO.04 -01 - Plynovodní př...'!Oblast_tisku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Kovář Petr</dc:creator>
  <cp:lastModifiedBy>Vrbka Boris</cp:lastModifiedBy>
  <dcterms:created xsi:type="dcterms:W3CDTF">2025-07-24T04:50:21Z</dcterms:created>
  <dcterms:modified xsi:type="dcterms:W3CDTF">2025-08-11T07:55:55Z</dcterms:modified>
</cp:coreProperties>
</file>